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5000" windowHeight="7515" tabRatio="856"/>
  </bookViews>
  <sheets>
    <sheet name="Práctica" sheetId="1" r:id="rId1"/>
    <sheet name="Asientos" sheetId="2" r:id="rId2"/>
    <sheet name="Poliza de Ingresos" sheetId="9" r:id="rId3"/>
    <sheet name="Poliza de Egreso" sheetId="10" r:id="rId4"/>
    <sheet name="Poliza de Diario" sheetId="8" r:id="rId5"/>
    <sheet name="Tarjeta de Almacén" sheetId="3" r:id="rId6"/>
    <sheet name="Esquemas " sheetId="4" r:id="rId7"/>
    <sheet name="Estados de Resultados" sheetId="6" r:id="rId8"/>
    <sheet name="Balanza de Comprobación" sheetId="5" r:id="rId9"/>
    <sheet name="Balance General" sheetId="7" r:id="rId10"/>
    <sheet name="Consulta de gráficas" sheetId="11" r:id="rId11"/>
  </sheets>
  <calcPr calcId="145621"/>
</workbook>
</file>

<file path=xl/calcChain.xml><?xml version="1.0" encoding="utf-8"?>
<calcChain xmlns="http://schemas.openxmlformats.org/spreadsheetml/2006/main">
  <c r="I9" i="6" l="1"/>
  <c r="B20" i="11"/>
  <c r="G95" i="2" l="1"/>
  <c r="B39" i="11"/>
  <c r="A5" i="11"/>
  <c r="H56" i="2"/>
  <c r="A14" i="11" l="1"/>
  <c r="B14" i="11" s="1"/>
  <c r="A13" i="11"/>
  <c r="B13" i="11" s="1"/>
  <c r="A12" i="11"/>
  <c r="B12" i="11" s="1"/>
  <c r="A11" i="11"/>
  <c r="B11" i="11" s="1"/>
  <c r="A10" i="11"/>
  <c r="B10" i="11" s="1"/>
  <c r="A9" i="11"/>
  <c r="B9" i="11" s="1"/>
  <c r="A8" i="11"/>
  <c r="B8" i="11" s="1"/>
  <c r="A7" i="11"/>
  <c r="B7" i="11" s="1"/>
  <c r="A6" i="11"/>
  <c r="B5" i="11"/>
  <c r="N11" i="7" l="1"/>
  <c r="M11" i="7"/>
  <c r="M10" i="7"/>
  <c r="M9" i="7"/>
  <c r="M8" i="7"/>
  <c r="G19" i="7"/>
  <c r="F19" i="7"/>
  <c r="F18" i="7"/>
  <c r="F17" i="7"/>
  <c r="F16" i="7"/>
  <c r="F13" i="7"/>
  <c r="F12" i="7"/>
  <c r="F11" i="7"/>
  <c r="F10" i="7"/>
  <c r="J27" i="5" l="1"/>
  <c r="I30" i="5"/>
  <c r="J29" i="5"/>
  <c r="I29" i="5"/>
  <c r="H29" i="5"/>
  <c r="J28" i="5"/>
  <c r="I28" i="5"/>
  <c r="H28" i="5"/>
  <c r="I27" i="5"/>
  <c r="H27" i="5"/>
  <c r="L26" i="5"/>
  <c r="I26" i="5"/>
  <c r="H26" i="5"/>
  <c r="U23" i="4"/>
  <c r="U22" i="4"/>
  <c r="T22" i="4"/>
  <c r="W10" i="4"/>
  <c r="U11" i="4"/>
  <c r="U10" i="4"/>
  <c r="T10" i="4"/>
  <c r="Q10" i="4"/>
  <c r="R9" i="4"/>
  <c r="Q9" i="4"/>
  <c r="K45" i="4"/>
  <c r="K44" i="4"/>
  <c r="J44" i="4"/>
  <c r="H45" i="4"/>
  <c r="G44" i="4"/>
  <c r="E44" i="4"/>
  <c r="K34" i="4"/>
  <c r="J34" i="4"/>
  <c r="G37" i="4"/>
  <c r="J16" i="4"/>
  <c r="H12" i="4"/>
  <c r="G12" i="4"/>
  <c r="H23" i="5"/>
  <c r="L23" i="5" s="1"/>
  <c r="H25" i="5"/>
  <c r="L24" i="5"/>
  <c r="I24" i="5"/>
  <c r="H24" i="5"/>
  <c r="I23" i="5"/>
  <c r="L22" i="5"/>
  <c r="H22" i="5"/>
  <c r="H19" i="5"/>
  <c r="I22" i="5"/>
  <c r="L21" i="5"/>
  <c r="I21" i="5"/>
  <c r="H21" i="5"/>
  <c r="J20" i="5"/>
  <c r="I20" i="5"/>
  <c r="H20" i="5"/>
  <c r="J19" i="5"/>
  <c r="I19" i="5"/>
  <c r="J17" i="5"/>
  <c r="I14" i="5"/>
  <c r="J14" i="5"/>
  <c r="I11" i="5"/>
  <c r="I18" i="5"/>
  <c r="J18" i="5" s="1"/>
  <c r="H18" i="5"/>
  <c r="I17" i="5"/>
  <c r="H17" i="5"/>
  <c r="I16" i="5"/>
  <c r="J16" i="5" s="1"/>
  <c r="J15" i="5"/>
  <c r="H16" i="5"/>
  <c r="I15" i="5"/>
  <c r="H15" i="5"/>
  <c r="H14" i="5"/>
  <c r="I13" i="5"/>
  <c r="H13" i="5"/>
  <c r="H12" i="5"/>
  <c r="H13" i="6"/>
  <c r="H12" i="6"/>
  <c r="I10" i="6"/>
  <c r="I11" i="6" s="1"/>
  <c r="R7" i="4"/>
  <c r="Q8" i="4"/>
  <c r="Q7" i="4"/>
  <c r="J13" i="5" l="1"/>
  <c r="G42" i="10"/>
  <c r="G47" i="10" s="1"/>
  <c r="G41" i="10"/>
  <c r="E43" i="10"/>
  <c r="E42" i="10"/>
  <c r="E41" i="10"/>
  <c r="H39" i="10"/>
  <c r="G38" i="10"/>
  <c r="E39" i="10"/>
  <c r="E38" i="10"/>
  <c r="H36" i="10"/>
  <c r="G35" i="10"/>
  <c r="G34" i="10"/>
  <c r="E36" i="10"/>
  <c r="E35" i="10"/>
  <c r="E34" i="10"/>
  <c r="H32" i="10"/>
  <c r="G31" i="10"/>
  <c r="G30" i="10"/>
  <c r="E32" i="10"/>
  <c r="E31" i="10"/>
  <c r="E30" i="10"/>
  <c r="H28" i="10"/>
  <c r="H27" i="10"/>
  <c r="G26" i="10"/>
  <c r="G25" i="10"/>
  <c r="G24" i="10"/>
  <c r="E28" i="10"/>
  <c r="E27" i="10"/>
  <c r="E26" i="10"/>
  <c r="E25" i="10"/>
  <c r="E24" i="10"/>
  <c r="H22" i="10"/>
  <c r="G21" i="10"/>
  <c r="G20" i="10"/>
  <c r="E22" i="10"/>
  <c r="E21" i="10"/>
  <c r="E20" i="10"/>
  <c r="H18" i="10"/>
  <c r="H17" i="10"/>
  <c r="G16" i="10"/>
  <c r="G15" i="10"/>
  <c r="G14" i="10"/>
  <c r="E18" i="10"/>
  <c r="E17" i="10"/>
  <c r="E16" i="10"/>
  <c r="E15" i="10"/>
  <c r="E14" i="10"/>
  <c r="H12" i="10"/>
  <c r="G11" i="10"/>
  <c r="G10" i="10"/>
  <c r="E12" i="10"/>
  <c r="E11" i="10"/>
  <c r="E10" i="10"/>
  <c r="H8" i="10"/>
  <c r="H7" i="10"/>
  <c r="E8" i="10"/>
  <c r="E7" i="10"/>
  <c r="G6" i="10"/>
  <c r="G5" i="10"/>
  <c r="G4" i="10"/>
  <c r="E6" i="10"/>
  <c r="E5" i="10"/>
  <c r="E4" i="10"/>
  <c r="H31" i="9"/>
  <c r="G31" i="9"/>
  <c r="H28" i="9"/>
  <c r="G27" i="9"/>
  <c r="G26" i="9"/>
  <c r="E28" i="9"/>
  <c r="E27" i="9"/>
  <c r="E26" i="9"/>
  <c r="H24" i="9"/>
  <c r="H23" i="9"/>
  <c r="G22" i="9"/>
  <c r="E24" i="9"/>
  <c r="E23" i="9"/>
  <c r="E22" i="9"/>
  <c r="H20" i="9"/>
  <c r="H19" i="9"/>
  <c r="H18" i="9"/>
  <c r="G17" i="9"/>
  <c r="G16" i="9"/>
  <c r="E20" i="9"/>
  <c r="E19" i="9"/>
  <c r="E18" i="9"/>
  <c r="E17" i="9"/>
  <c r="E16" i="9"/>
  <c r="H14" i="9"/>
  <c r="H13" i="9"/>
  <c r="H12" i="9"/>
  <c r="G11" i="9"/>
  <c r="G10" i="9"/>
  <c r="E14" i="9"/>
  <c r="E13" i="9"/>
  <c r="E12" i="9"/>
  <c r="E11" i="9"/>
  <c r="E10" i="9"/>
  <c r="H8" i="9"/>
  <c r="H7" i="9"/>
  <c r="H6" i="9"/>
  <c r="G5" i="9"/>
  <c r="G4" i="9"/>
  <c r="E8" i="9"/>
  <c r="E7" i="9"/>
  <c r="E6" i="9"/>
  <c r="E5" i="9"/>
  <c r="E4" i="9"/>
  <c r="J21" i="8"/>
  <c r="I20" i="8"/>
  <c r="I19" i="8"/>
  <c r="E21" i="8"/>
  <c r="E20" i="8"/>
  <c r="E19" i="8"/>
  <c r="J17" i="8"/>
  <c r="J16" i="8"/>
  <c r="I15" i="8"/>
  <c r="E17" i="8"/>
  <c r="E16" i="8"/>
  <c r="E15" i="8"/>
  <c r="I12" i="8"/>
  <c r="I11" i="8"/>
  <c r="G11" i="2"/>
  <c r="I10" i="8"/>
  <c r="I9" i="8"/>
  <c r="I8" i="8"/>
  <c r="E13" i="8"/>
  <c r="E12" i="8"/>
  <c r="E11" i="8"/>
  <c r="E10" i="8"/>
  <c r="E9" i="8"/>
  <c r="E8" i="8"/>
  <c r="E7" i="8"/>
  <c r="H82" i="2" l="1"/>
  <c r="G81" i="2"/>
  <c r="H69" i="2"/>
  <c r="G68" i="2"/>
  <c r="H44" i="2"/>
  <c r="G43" i="2"/>
  <c r="L14" i="3"/>
  <c r="P14" i="3" s="1"/>
  <c r="R14" i="3" s="1"/>
  <c r="J14" i="3"/>
  <c r="H14" i="3"/>
  <c r="R13" i="3"/>
  <c r="F13" i="3"/>
  <c r="L12" i="3"/>
  <c r="F12" i="3"/>
  <c r="N12" i="3" s="1"/>
  <c r="H11" i="3"/>
  <c r="H10" i="3"/>
  <c r="L9" i="3"/>
  <c r="L11" i="3" s="1"/>
  <c r="F9" i="3"/>
  <c r="N9" i="3" s="1"/>
  <c r="L8" i="3"/>
  <c r="F8" i="3"/>
  <c r="N8" i="3" s="1"/>
  <c r="R8" i="3" s="1"/>
  <c r="R9" i="3" s="1"/>
  <c r="P11" i="3" l="1"/>
  <c r="J8" i="3"/>
  <c r="J9" i="3" s="1"/>
  <c r="L10" i="3" s="1"/>
  <c r="L13" i="3" s="1"/>
  <c r="N13" i="3" s="1"/>
  <c r="Q42" i="4"/>
  <c r="X31" i="4"/>
  <c r="W31" i="4"/>
  <c r="U31" i="4"/>
  <c r="T31" i="4"/>
  <c r="T32" i="4" s="1"/>
  <c r="Q31" i="4"/>
  <c r="X20" i="4"/>
  <c r="U21" i="4"/>
  <c r="U20" i="4"/>
  <c r="T21" i="4"/>
  <c r="T20" i="4"/>
  <c r="Q20" i="4"/>
  <c r="W9" i="4"/>
  <c r="W8" i="4"/>
  <c r="W7" i="4"/>
  <c r="U9" i="4"/>
  <c r="U8" i="4"/>
  <c r="U7" i="4"/>
  <c r="T8" i="4"/>
  <c r="T7" i="4"/>
  <c r="H14" i="6" l="1"/>
  <c r="I14" i="6" s="1"/>
  <c r="I15" i="6" s="1"/>
  <c r="M15" i="7" s="1"/>
  <c r="H30" i="5"/>
  <c r="J30" i="5" s="1"/>
  <c r="J10" i="3"/>
  <c r="J11" i="3" s="1"/>
  <c r="J12" i="3" s="1"/>
  <c r="J13" i="3" s="1"/>
  <c r="P10" i="3"/>
  <c r="R10" i="3" s="1"/>
  <c r="R11" i="3" s="1"/>
  <c r="R12" i="3" s="1"/>
  <c r="K43" i="4"/>
  <c r="K42" i="4"/>
  <c r="J43" i="4"/>
  <c r="J42" i="4"/>
  <c r="H44" i="4"/>
  <c r="H42" i="4"/>
  <c r="G43" i="4"/>
  <c r="G42" i="4"/>
  <c r="D44" i="4"/>
  <c r="E43" i="4"/>
  <c r="E42" i="4"/>
  <c r="D42" i="4"/>
  <c r="J35" i="4"/>
  <c r="K33" i="4"/>
  <c r="K32" i="4"/>
  <c r="K31" i="4"/>
  <c r="J32" i="4"/>
  <c r="J33" i="4"/>
  <c r="J31" i="4"/>
  <c r="G38" i="4"/>
  <c r="H37" i="4"/>
  <c r="H31" i="4"/>
  <c r="G36" i="4"/>
  <c r="G35" i="4"/>
  <c r="G34" i="4"/>
  <c r="G33" i="4"/>
  <c r="G32" i="4"/>
  <c r="G31" i="4"/>
  <c r="J20" i="4"/>
  <c r="G20" i="4"/>
  <c r="D21" i="4"/>
  <c r="E20" i="4"/>
  <c r="D20" i="4"/>
  <c r="K14" i="4"/>
  <c r="K13" i="4"/>
  <c r="K12" i="4"/>
  <c r="K11" i="4"/>
  <c r="K10" i="4"/>
  <c r="K9" i="4"/>
  <c r="K8" i="4"/>
  <c r="K7" i="4"/>
  <c r="J12" i="4"/>
  <c r="J11" i="4"/>
  <c r="J10" i="4"/>
  <c r="J9" i="4"/>
  <c r="J8" i="4"/>
  <c r="J7" i="4"/>
  <c r="H7" i="4"/>
  <c r="G7" i="4"/>
  <c r="H10" i="4"/>
  <c r="H9" i="4"/>
  <c r="H8" i="4"/>
  <c r="G11" i="4"/>
  <c r="G10" i="4"/>
  <c r="G9" i="4"/>
  <c r="G8" i="4"/>
  <c r="G102" i="2"/>
  <c r="H103" i="2"/>
  <c r="G101" i="2"/>
  <c r="H99" i="2"/>
  <c r="G98" i="2"/>
  <c r="H96" i="2"/>
  <c r="H43" i="10" s="1"/>
  <c r="H47" i="10" s="1"/>
  <c r="G94" i="2"/>
  <c r="H92" i="2"/>
  <c r="G91" i="2"/>
  <c r="H89" i="2"/>
  <c r="G88" i="2"/>
  <c r="G84" i="2"/>
  <c r="H86" i="2"/>
  <c r="H85" i="2"/>
  <c r="G31" i="2"/>
  <c r="H79" i="2"/>
  <c r="H78" i="2"/>
  <c r="H77" i="2"/>
  <c r="G76" i="2"/>
  <c r="G75" i="2"/>
  <c r="H73" i="2"/>
  <c r="G72" i="2"/>
  <c r="G71" i="2"/>
  <c r="H66" i="2"/>
  <c r="G65" i="2"/>
  <c r="G64" i="2"/>
  <c r="H62" i="2"/>
  <c r="H61" i="2"/>
  <c r="G60" i="2"/>
  <c r="G59" i="2"/>
  <c r="G58" i="2"/>
  <c r="G55" i="2"/>
  <c r="G54" i="2"/>
  <c r="H52" i="2"/>
  <c r="H51" i="2"/>
  <c r="G50" i="2"/>
  <c r="H48" i="2"/>
  <c r="G47" i="2"/>
  <c r="G46" i="2"/>
  <c r="F2" i="1"/>
  <c r="H13" i="2" s="1"/>
  <c r="E31" i="4" s="1"/>
  <c r="H41" i="2"/>
  <c r="H40" i="2"/>
  <c r="G39" i="2"/>
  <c r="G38" i="2"/>
  <c r="G37" i="2"/>
  <c r="H35" i="2"/>
  <c r="H34" i="2"/>
  <c r="H33" i="2"/>
  <c r="G32" i="2"/>
  <c r="H29" i="2"/>
  <c r="H25" i="2"/>
  <c r="H24" i="2"/>
  <c r="H19" i="2"/>
  <c r="H18" i="2"/>
  <c r="G28" i="2"/>
  <c r="G27" i="2"/>
  <c r="G15" i="2"/>
  <c r="G9" i="2"/>
  <c r="G7" i="2"/>
  <c r="K15" i="4" l="1"/>
  <c r="K16" i="4" s="1"/>
  <c r="M14" i="7"/>
  <c r="N15" i="7" s="1"/>
  <c r="N21" i="7" s="1"/>
  <c r="I25" i="5"/>
  <c r="I7" i="8"/>
  <c r="I25" i="8" s="1"/>
  <c r="G105" i="2"/>
  <c r="J13" i="8"/>
  <c r="J25" i="8" s="1"/>
  <c r="H105" i="2"/>
  <c r="D7" i="4"/>
  <c r="G13" i="4"/>
  <c r="G17" i="2"/>
  <c r="G16" i="2"/>
  <c r="H23" i="2"/>
  <c r="G21" i="2"/>
  <c r="G22" i="2"/>
  <c r="G12" i="2"/>
  <c r="G10" i="2"/>
  <c r="G8" i="2"/>
  <c r="I12" i="5" l="1"/>
  <c r="J12" i="5" s="1"/>
  <c r="J17" i="4"/>
  <c r="F9" i="7" s="1"/>
  <c r="B6" i="11" s="1"/>
  <c r="I51" i="5"/>
  <c r="L25" i="5"/>
  <c r="L51" i="5" s="1"/>
  <c r="F8" i="7"/>
  <c r="G13" i="7" s="1"/>
  <c r="G21" i="7" s="1"/>
  <c r="H11" i="5"/>
  <c r="H51" i="5" l="1"/>
  <c r="J11" i="5"/>
  <c r="J51" i="5" s="1"/>
</calcChain>
</file>

<file path=xl/sharedStrings.xml><?xml version="1.0" encoding="utf-8"?>
<sst xmlns="http://schemas.openxmlformats.org/spreadsheetml/2006/main" count="480" uniqueCount="273">
  <si>
    <t>Caja</t>
  </si>
  <si>
    <t>Bancos</t>
  </si>
  <si>
    <t>Almacén</t>
  </si>
  <si>
    <t>Equipo de computo</t>
  </si>
  <si>
    <t>Mobiliario y equipo</t>
  </si>
  <si>
    <t>Equipo de transporte</t>
  </si>
  <si>
    <t>Capital Social</t>
  </si>
  <si>
    <t>1.-</t>
  </si>
  <si>
    <t>2.-</t>
  </si>
  <si>
    <t>IVA acreditable</t>
  </si>
  <si>
    <t>IVA por acreditar</t>
  </si>
  <si>
    <t>Doc. Por pagar</t>
  </si>
  <si>
    <t>3.-</t>
  </si>
  <si>
    <t>2a.-</t>
  </si>
  <si>
    <t xml:space="preserve">Bancos </t>
  </si>
  <si>
    <t>4.-</t>
  </si>
  <si>
    <t>Documentos por cobrar</t>
  </si>
  <si>
    <t>Ventas</t>
  </si>
  <si>
    <t>IVA Trasladado</t>
  </si>
  <si>
    <t>IVA por Trasladar</t>
  </si>
  <si>
    <t xml:space="preserve">5.- </t>
  </si>
  <si>
    <t>IVA Acreditable</t>
  </si>
  <si>
    <t>6.-</t>
  </si>
  <si>
    <t>Documentos por pagar</t>
  </si>
  <si>
    <t xml:space="preserve">Almacén </t>
  </si>
  <si>
    <t>IVA por Acreditar</t>
  </si>
  <si>
    <t>7.-</t>
  </si>
  <si>
    <t>Proveedores</t>
  </si>
  <si>
    <t>8.-</t>
  </si>
  <si>
    <t xml:space="preserve">Gastos generales </t>
  </si>
  <si>
    <t>Acreedores  Diversos</t>
  </si>
  <si>
    <t xml:space="preserve">9.- </t>
  </si>
  <si>
    <t xml:space="preserve">IVA Trasladado </t>
  </si>
  <si>
    <t>10.-</t>
  </si>
  <si>
    <t>Gastos Generales</t>
  </si>
  <si>
    <t>11.-</t>
  </si>
  <si>
    <t>Clientes</t>
  </si>
  <si>
    <t>IVA trasladado</t>
  </si>
  <si>
    <t>IVA por trasladar</t>
  </si>
  <si>
    <t>12.-</t>
  </si>
  <si>
    <t>Costo de venta</t>
  </si>
  <si>
    <t>11a.-</t>
  </si>
  <si>
    <t xml:space="preserve">9a.- </t>
  </si>
  <si>
    <t>Costo de Ventas</t>
  </si>
  <si>
    <t>RIF</t>
  </si>
  <si>
    <t>13.-</t>
  </si>
  <si>
    <t xml:space="preserve">Gastos Generales </t>
  </si>
  <si>
    <t>14.-</t>
  </si>
  <si>
    <t>15.-</t>
  </si>
  <si>
    <t xml:space="preserve">Otros Gastos </t>
  </si>
  <si>
    <t>Equipo de Computo</t>
  </si>
  <si>
    <t>12a.-</t>
  </si>
  <si>
    <t xml:space="preserve">Mob y equipo </t>
  </si>
  <si>
    <t xml:space="preserve">Equipo de transporte </t>
  </si>
  <si>
    <t xml:space="preserve">1. Se compran </t>
  </si>
  <si>
    <t xml:space="preserve">más IVA </t>
  </si>
  <si>
    <t xml:space="preserve">más IVA; por lo que se hace un descuento del </t>
  </si>
  <si>
    <t>2. La compra anterior originó gastos por</t>
  </si>
  <si>
    <t>más IVA; que se paga en efectivo.</t>
  </si>
  <si>
    <t>nos pagan</t>
  </si>
  <si>
    <t>una letra de cambio.</t>
  </si>
  <si>
    <t xml:space="preserve">4. Se pagan por anticipado </t>
  </si>
  <si>
    <t>meses</t>
  </si>
  <si>
    <t>de la renta del local</t>
  </si>
  <si>
    <t xml:space="preserve">por </t>
  </si>
  <si>
    <t>cada mes más IVA con cheque.</t>
  </si>
  <si>
    <t>5. Se devuelven al proveedor</t>
  </si>
  <si>
    <t>unidades en mal estado, importe que nos abonan a nuestra cuenta.</t>
  </si>
  <si>
    <t>6. Se compran a crédito</t>
  </si>
  <si>
    <t xml:space="preserve">3. Se venden </t>
  </si>
  <si>
    <t>artículos "A" a</t>
  </si>
  <si>
    <t xml:space="preserve">artículos "A" a </t>
  </si>
  <si>
    <t>por el cual nos hacen un descuento del</t>
  </si>
  <si>
    <t xml:space="preserve">y se paga el </t>
  </si>
  <si>
    <t>de intereses.</t>
  </si>
  <si>
    <t xml:space="preserve">7.  Se pagaron diversos gastos para instalar el establecimiento por </t>
  </si>
  <si>
    <t>más IVA; se pagaron en efectivo</t>
  </si>
  <si>
    <t xml:space="preserve">8. El cliente nos devuelve </t>
  </si>
  <si>
    <t>unidades en mal estado, importe que se paga con efectivo.</t>
  </si>
  <si>
    <t>9. Se compró papelería y útiles por</t>
  </si>
  <si>
    <t>más IVA, para el consumo inmediato que se paga con cheque.</t>
  </si>
  <si>
    <t xml:space="preserve">10. Se venden </t>
  </si>
  <si>
    <t>artículos "A" en</t>
  </si>
  <si>
    <t>cada uno, más IVA; nos pagan el</t>
  </si>
  <si>
    <t xml:space="preserve">11. El cliente liquida su pagaré, por lo que se cobra el </t>
  </si>
  <si>
    <t>12. Se pagan los sueldos por</t>
  </si>
  <si>
    <t>con cheque.</t>
  </si>
  <si>
    <t>cada uno bajo las siguientes condiciones; si se paga después de</t>
  </si>
  <si>
    <t>13. Se pagan al proveedor</t>
  </si>
  <si>
    <t xml:space="preserve">del asiento 7, </t>
  </si>
  <si>
    <t>en los 40 días siguientes, por lo que nos cobra intereses.</t>
  </si>
  <si>
    <t xml:space="preserve">días nos cobrarán </t>
  </si>
  <si>
    <t>14. Se vende equipo en</t>
  </si>
  <si>
    <t>cuyo es de</t>
  </si>
  <si>
    <t>4a.-</t>
  </si>
  <si>
    <t>4b.-</t>
  </si>
  <si>
    <t>Costo de ventas</t>
  </si>
  <si>
    <t>14a.</t>
  </si>
  <si>
    <t xml:space="preserve">        </t>
  </si>
  <si>
    <t>PARCIAL</t>
  </si>
  <si>
    <t>DEBE</t>
  </si>
  <si>
    <t>HABER</t>
  </si>
  <si>
    <t>FECHA</t>
  </si>
  <si>
    <t>CONCEPTO</t>
  </si>
  <si>
    <t>TAJETA DE ALMACÉN</t>
  </si>
  <si>
    <t>FACTURA No. REMISIÓN No. REFERECNIA ORDEN No.</t>
  </si>
  <si>
    <t>U N I D A D E S</t>
  </si>
  <si>
    <t>ENTRADA</t>
  </si>
  <si>
    <t>SALIDA</t>
  </si>
  <si>
    <t>EXISTENCIA</t>
  </si>
  <si>
    <t>COSTOS</t>
  </si>
  <si>
    <t>SALDO</t>
  </si>
  <si>
    <t>UNITARIO</t>
  </si>
  <si>
    <t>MEDIO</t>
  </si>
  <si>
    <t>VALORES</t>
  </si>
  <si>
    <t>LIMITES REVISADOS EN:</t>
  </si>
  <si>
    <t>MÁXIMO</t>
  </si>
  <si>
    <t>MÍNIMO</t>
  </si>
  <si>
    <t>ALMACÉN</t>
  </si>
  <si>
    <t>CASILLERO No.</t>
  </si>
  <si>
    <t>UNIDAD</t>
  </si>
  <si>
    <t>PROVEEDOR</t>
  </si>
  <si>
    <t>CLAVE DEL ARTÍCULO</t>
  </si>
  <si>
    <t>pcform AT1050</t>
  </si>
  <si>
    <t>✓</t>
  </si>
  <si>
    <t>Esquema de Mayor</t>
  </si>
  <si>
    <t>Esquemas de Mayor</t>
  </si>
  <si>
    <t>Capital social</t>
  </si>
  <si>
    <t>Ducumento por cobrar</t>
  </si>
  <si>
    <t>Documento por pagar</t>
  </si>
  <si>
    <t>Gastos generales</t>
  </si>
  <si>
    <t>Rentas pag. por anticip.</t>
  </si>
  <si>
    <t>Acreedores diversos</t>
  </si>
  <si>
    <t>Otros gastos</t>
  </si>
  <si>
    <t>Hoja de Balance</t>
  </si>
  <si>
    <r>
      <rPr>
        <sz val="11"/>
        <color rgb="FF00B050"/>
        <rFont val="Calibri"/>
        <family val="2"/>
        <scheme val="minor"/>
      </rPr>
      <t>HB5010</t>
    </r>
    <r>
      <rPr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rgb="FF00B050"/>
        <rFont val="Calibri"/>
        <family val="2"/>
        <scheme val="minor"/>
      </rPr>
      <t>pcform</t>
    </r>
  </si>
  <si>
    <r>
      <t xml:space="preserve"> EM 5003 </t>
    </r>
    <r>
      <rPr>
        <b/>
        <i/>
        <sz val="11"/>
        <color rgb="FF00B050"/>
        <rFont val="Calibri"/>
        <family val="2"/>
        <scheme val="minor"/>
      </rPr>
      <t>pcform</t>
    </r>
  </si>
  <si>
    <r>
      <t xml:space="preserve">Rayado Diario                                           </t>
    </r>
    <r>
      <rPr>
        <sz val="11"/>
        <color rgb="FF00B050"/>
        <rFont val="Calibri"/>
        <family val="2"/>
        <scheme val="minor"/>
      </rPr>
      <t xml:space="preserve"> FOLIO No.</t>
    </r>
  </si>
  <si>
    <r>
      <rPr>
        <b/>
        <sz val="11"/>
        <color rgb="FF00B050"/>
        <rFont val="Calibri"/>
        <family val="2"/>
        <scheme val="minor"/>
      </rPr>
      <t xml:space="preserve">CT4040      </t>
    </r>
    <r>
      <rPr>
        <b/>
        <i/>
        <sz val="11"/>
        <color rgb="FF00B050"/>
        <rFont val="Calibri"/>
        <family val="2"/>
        <scheme val="minor"/>
      </rPr>
      <t>pcform</t>
    </r>
  </si>
  <si>
    <t>COMPAÑÍA</t>
  </si>
  <si>
    <t>CUENTA</t>
  </si>
  <si>
    <t>NOMBRE</t>
  </si>
  <si>
    <t>SUMAS IGUALES</t>
  </si>
  <si>
    <t>HECHO POR</t>
  </si>
  <si>
    <t>REVISADO POR</t>
  </si>
  <si>
    <t>POLIZA No.</t>
  </si>
  <si>
    <t>DIARIO</t>
  </si>
  <si>
    <t>AUXILIARES</t>
  </si>
  <si>
    <t>AUTORIZADO</t>
  </si>
  <si>
    <t>CONTROL</t>
  </si>
  <si>
    <t>C ON C E P T O</t>
  </si>
  <si>
    <t>POLIZA DE DIARIO</t>
  </si>
  <si>
    <t>PÓLIZA DE INGRESOS</t>
  </si>
  <si>
    <t>REVISADO</t>
  </si>
  <si>
    <t>AUTORIZADO POR</t>
  </si>
  <si>
    <t>CUENTAS</t>
  </si>
  <si>
    <t>POLIZA DE EGRESOS</t>
  </si>
  <si>
    <t xml:space="preserve">FECHA </t>
  </si>
  <si>
    <t>se pagan con pagarés.</t>
  </si>
  <si>
    <t>con cheque y el otro</t>
  </si>
  <si>
    <t>Nota: respecto al IVA utilizamos el:</t>
  </si>
  <si>
    <t>y</t>
  </si>
  <si>
    <t>con cheque y por el resto un doc.por cobrar</t>
  </si>
  <si>
    <t xml:space="preserve">Nota: respecto a nuestro saldo inicial de almacén hay eb existencia </t>
  </si>
  <si>
    <t>productos de</t>
  </si>
  <si>
    <t>pesos c/u</t>
  </si>
  <si>
    <t>Rentas Pagadas por Anticipado</t>
  </si>
  <si>
    <t xml:space="preserve">y el resto </t>
  </si>
  <si>
    <t>se queda a deber.</t>
  </si>
  <si>
    <t xml:space="preserve"> en efectivo y el </t>
  </si>
  <si>
    <t>a crédito</t>
  </si>
  <si>
    <t>IVA Acreditado</t>
  </si>
  <si>
    <t>INICIALES</t>
  </si>
  <si>
    <t>HOJA</t>
  </si>
  <si>
    <t>PREPARO</t>
  </si>
  <si>
    <t>Estrella</t>
  </si>
  <si>
    <t xml:space="preserve">     Utilidad Bruta</t>
  </si>
  <si>
    <t>Otros Gastos</t>
  </si>
  <si>
    <t>Utilidad de Operación</t>
  </si>
  <si>
    <t>ASIENTO</t>
  </si>
  <si>
    <t>COPIONES S.A</t>
  </si>
  <si>
    <t>2a</t>
  </si>
  <si>
    <t>ASIENTOS</t>
  </si>
  <si>
    <t>4a</t>
  </si>
  <si>
    <t>Ingresos Netos(Ventas)</t>
  </si>
  <si>
    <t>Autorizado por:</t>
  </si>
  <si>
    <t>Elaborado por</t>
  </si>
  <si>
    <t>Rentas pagadas por anticipado</t>
  </si>
  <si>
    <t>-----------------</t>
  </si>
  <si>
    <t>1)</t>
  </si>
  <si>
    <t>2)</t>
  </si>
  <si>
    <t>(2</t>
  </si>
  <si>
    <t>(3</t>
  </si>
  <si>
    <t xml:space="preserve">                    3)</t>
  </si>
  <si>
    <t>(2a              1)</t>
  </si>
  <si>
    <t>(2a</t>
  </si>
  <si>
    <t>4)</t>
  </si>
  <si>
    <t>(4</t>
  </si>
  <si>
    <t>(2             4a)</t>
  </si>
  <si>
    <t xml:space="preserve">                   4a)</t>
  </si>
  <si>
    <t>(4a           2a)</t>
  </si>
  <si>
    <t>(5</t>
  </si>
  <si>
    <t>(4a</t>
  </si>
  <si>
    <t>4b)</t>
  </si>
  <si>
    <t>5)</t>
  </si>
  <si>
    <t>(6</t>
  </si>
  <si>
    <t xml:space="preserve">                     7)</t>
  </si>
  <si>
    <t xml:space="preserve">                    7)</t>
  </si>
  <si>
    <t>(7</t>
  </si>
  <si>
    <t>(4                 8)</t>
  </si>
  <si>
    <t xml:space="preserve">                     8)</t>
  </si>
  <si>
    <t xml:space="preserve">                    8)</t>
  </si>
  <si>
    <t>(8</t>
  </si>
  <si>
    <t xml:space="preserve">                    9)</t>
  </si>
  <si>
    <t>9)</t>
  </si>
  <si>
    <t>(9</t>
  </si>
  <si>
    <t>9a)</t>
  </si>
  <si>
    <t>10)</t>
  </si>
  <si>
    <t>(10</t>
  </si>
  <si>
    <t>11)</t>
  </si>
  <si>
    <t>(11</t>
  </si>
  <si>
    <t xml:space="preserve"> (11             10)</t>
  </si>
  <si>
    <t>11a)</t>
  </si>
  <si>
    <t>12)</t>
  </si>
  <si>
    <t>(12              6)</t>
  </si>
  <si>
    <t>12a)</t>
  </si>
  <si>
    <t>(12a          13)</t>
  </si>
  <si>
    <t>(13</t>
  </si>
  <si>
    <t>(12             14)</t>
  </si>
  <si>
    <t>14)</t>
  </si>
  <si>
    <t>(14</t>
  </si>
  <si>
    <t>14a)</t>
  </si>
  <si>
    <t>(14a</t>
  </si>
  <si>
    <t>15)</t>
  </si>
  <si>
    <t>(15               1)</t>
  </si>
  <si>
    <t>---------------</t>
  </si>
  <si>
    <t>No circulante</t>
  </si>
  <si>
    <t>Total activo</t>
  </si>
  <si>
    <t>Capital</t>
  </si>
  <si>
    <t>Utilidad de operación</t>
  </si>
  <si>
    <t>Total pasivo más capital</t>
  </si>
  <si>
    <t>Copiones S.A</t>
  </si>
  <si>
    <t>Balance general al 31 de marzo de 2015</t>
  </si>
  <si>
    <t>La empresa "Copiones SA" inicia un negocio el 1 de marzo del 2015 con los siguiente valores:</t>
  </si>
  <si>
    <t xml:space="preserve">Carlos Hernández </t>
  </si>
  <si>
    <t>Karen Liébano</t>
  </si>
  <si>
    <t>Carlos Hernández López</t>
  </si>
  <si>
    <t>ARTÍCULO: "A"</t>
  </si>
  <si>
    <t>No. 1</t>
  </si>
  <si>
    <t xml:space="preserve"> (4b         2a)</t>
  </si>
  <si>
    <t>(11a           11)</t>
  </si>
  <si>
    <t>6)                4)</t>
  </si>
  <si>
    <t xml:space="preserve"> (2a           2)</t>
  </si>
  <si>
    <t>(1                 2)</t>
  </si>
  <si>
    <t>(9a          4a)</t>
  </si>
  <si>
    <t>Estado de resultados del 1 al 31 de marzo del 2015</t>
  </si>
  <si>
    <t>Balanza de comprobación</t>
  </si>
  <si>
    <t>Carlos Hernández</t>
  </si>
  <si>
    <t>APROBO</t>
  </si>
  <si>
    <t>Elaborado por:</t>
  </si>
  <si>
    <t xml:space="preserve">Karen Liébano </t>
  </si>
  <si>
    <t xml:space="preserve">Carlos Hernandez </t>
  </si>
  <si>
    <t>Activos</t>
  </si>
  <si>
    <t>Pasivos</t>
  </si>
  <si>
    <t>Activo       Circulante</t>
  </si>
  <si>
    <t>Pasivo Circulante</t>
  </si>
  <si>
    <t>CONSULTA DE FINANZAS</t>
  </si>
  <si>
    <t>MONTO A PAGAR</t>
  </si>
  <si>
    <t>A</t>
  </si>
  <si>
    <t xml:space="preserve">de intereses. Pero si se paga en los primeros </t>
  </si>
  <si>
    <t xml:space="preserve">días se le otorgará un descuento del </t>
  </si>
  <si>
    <t>PRODUCTO</t>
  </si>
  <si>
    <t>PLAZO DE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</si>
</sst>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dd/mm/yy;@"/>
  </numFmts>
  <fonts count="20" x14ac:knownFonts="1">
    <font>
      <sz val="11"/>
      <color theme="1"/>
      <name val="Calibri"/>
      <family val="2"/>
      <scheme val="minor"/>
    </font>
    <font>
      <b/>
      <i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color rgb="FF00B0F0"/>
      <name val="Calibri"/>
      <family val="2"/>
      <scheme val="minor"/>
    </font>
    <font>
      <i/>
      <sz val="16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6"/>
      <color theme="1"/>
      <name val="Baskerville Old Face"/>
      <family val="1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5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10"/>
      <color rgb="FF00B050"/>
      <name val="Eras Demi ITC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57E77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6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9" tint="-0.499984740745262"/>
      </right>
      <top/>
      <bottom/>
      <diagonal/>
    </border>
    <border>
      <left/>
      <right style="thin">
        <color theme="9" tint="-0.499984740745262"/>
      </right>
      <top/>
      <bottom style="thin">
        <color indexed="64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indexed="64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theme="9" tint="-0.499984740745262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theme="9" tint="-0.499984740745262"/>
      </right>
      <top style="thin">
        <color rgb="FF00B050"/>
      </top>
      <bottom style="thin">
        <color rgb="FF00B050"/>
      </bottom>
      <diagonal/>
    </border>
    <border>
      <left style="medium">
        <color theme="9" tint="-0.499984740745262"/>
      </left>
      <right style="thin">
        <color rgb="FF00B050"/>
      </right>
      <top style="thin">
        <color rgb="FF00B050"/>
      </top>
      <bottom style="medium">
        <color theme="9" tint="-0.499984740745262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medium">
        <color theme="9" tint="-0.499984740745262"/>
      </bottom>
      <diagonal/>
    </border>
    <border>
      <left style="thin">
        <color rgb="FF00B050"/>
      </left>
      <right style="medium">
        <color theme="9" tint="-0.499984740745262"/>
      </right>
      <top style="thin">
        <color rgb="FF00B050"/>
      </top>
      <bottom style="medium">
        <color theme="9" tint="-0.499984740745262"/>
      </bottom>
      <diagonal/>
    </border>
    <border>
      <left style="thin">
        <color rgb="FF00B050"/>
      </left>
      <right/>
      <top style="medium">
        <color theme="9" tint="-0.499984740745262"/>
      </top>
      <bottom style="thin">
        <color rgb="FF00B050"/>
      </bottom>
      <diagonal/>
    </border>
    <border>
      <left style="medium">
        <color theme="9" tint="-0.499984740745262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medium">
        <color theme="9" tint="-0.499984740745262"/>
      </right>
      <top style="medium">
        <color theme="9" tint="-0.499984740745262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theme="9" tint="-0.499984740745262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medium">
        <color theme="9" tint="-0.499984740745262"/>
      </left>
      <right style="thin">
        <color rgb="FF00B050"/>
      </right>
      <top style="thin">
        <color theme="9" tint="-0.499984740745262"/>
      </top>
      <bottom style="thin">
        <color rgb="FF00B050"/>
      </bottom>
      <diagonal/>
    </border>
    <border>
      <left style="medium">
        <color theme="9" tint="-0.499984740745262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 style="thin">
        <color theme="9" tint="-0.499984740745262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medium">
        <color theme="9" tint="-0.499984740745262"/>
      </right>
      <top style="thin">
        <color theme="9" tint="-0.499984740745262"/>
      </top>
      <bottom style="thin">
        <color rgb="FF00B050"/>
      </bottom>
      <diagonal/>
    </border>
    <border>
      <left style="thin">
        <color rgb="FF00B050"/>
      </left>
      <right style="medium">
        <color theme="9" tint="-0.499984740745262"/>
      </right>
      <top style="thin">
        <color rgb="FF00B050"/>
      </top>
      <bottom/>
      <diagonal/>
    </border>
    <border>
      <left style="medium">
        <color theme="9" tint="-0.499984740745262"/>
      </left>
      <right style="thin">
        <color rgb="FF00B050"/>
      </right>
      <top style="thin">
        <color rgb="FF00B050"/>
      </top>
      <bottom style="thin">
        <color theme="9" tint="-0.499984740745262"/>
      </bottom>
      <diagonal/>
    </border>
    <border>
      <left style="thin">
        <color rgb="FF00B050"/>
      </left>
      <right style="medium">
        <color theme="9" tint="-0.499984740745262"/>
      </right>
      <top style="thin">
        <color rgb="FF00B050"/>
      </top>
      <bottom style="thin">
        <color theme="9" tint="-0.499984740745262"/>
      </bottom>
      <diagonal/>
    </border>
    <border>
      <left style="thin">
        <color rgb="FF00B050"/>
      </left>
      <right style="medium">
        <color theme="9" tint="-0.499984740745262"/>
      </right>
      <top/>
      <bottom style="thin">
        <color rgb="FF00B050"/>
      </bottom>
      <diagonal/>
    </border>
    <border>
      <left/>
      <right style="double">
        <color rgb="FF00B050"/>
      </right>
      <top/>
      <bottom style="double">
        <color rgb="FF00B050"/>
      </bottom>
      <diagonal/>
    </border>
    <border>
      <left/>
      <right style="double">
        <color rgb="FF00B050"/>
      </right>
      <top/>
      <bottom/>
      <diagonal/>
    </border>
    <border>
      <left/>
      <right/>
      <top/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indexed="64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thin">
        <color rgb="FF57E77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thin">
        <color rgb="FF57E772"/>
      </bottom>
      <diagonal/>
    </border>
    <border>
      <left/>
      <right/>
      <top style="thin">
        <color rgb="FF57E772"/>
      </top>
      <bottom style="thin">
        <color rgb="FF57E772"/>
      </bottom>
      <diagonal/>
    </border>
    <border>
      <left/>
      <right style="medium">
        <color theme="9" tint="-0.499984740745262"/>
      </right>
      <top style="thin">
        <color rgb="FF57E772"/>
      </top>
      <bottom style="thin">
        <color rgb="FF57E772"/>
      </bottom>
      <diagonal/>
    </border>
    <border>
      <left style="medium">
        <color theme="9" tint="-0.499984740745262"/>
      </left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medium">
        <color theme="9" tint="-0.499984740745262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00B050"/>
      </top>
      <bottom style="thin">
        <color rgb="FF00B050"/>
      </bottom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theme="9" tint="-0.499984740745262"/>
      </right>
      <top style="thin">
        <color rgb="FF00B050"/>
      </top>
      <bottom style="thin">
        <color rgb="FF00B050"/>
      </bottom>
      <diagonal/>
    </border>
    <border>
      <left style="thin">
        <color theme="9" tint="-0.499984740745262"/>
      </left>
      <right style="medium">
        <color theme="9" tint="-0.499984740745262"/>
      </right>
      <top/>
      <bottom/>
      <diagonal/>
    </border>
    <border>
      <left style="thin">
        <color theme="9" tint="-0.499984740745262"/>
      </left>
      <right style="medium">
        <color theme="9" tint="-0.499984740745262"/>
      </right>
      <top/>
      <bottom style="thin">
        <color theme="9" tint="-0.499984740745262"/>
      </bottom>
      <diagonal/>
    </border>
    <border>
      <left style="medium">
        <color theme="9" tint="-0.499984740745262"/>
      </left>
      <right/>
      <top style="thin">
        <color theme="9" tint="-0.499984740745262"/>
      </top>
      <bottom/>
      <diagonal/>
    </border>
    <border>
      <left style="thin">
        <color rgb="FF00B05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rgb="FF00B050"/>
      </left>
      <right style="thin">
        <color theme="9" tint="-0.499984740745262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thin">
        <color theme="9" tint="-0.499984740745262"/>
      </bottom>
      <diagonal/>
    </border>
    <border>
      <left style="thin">
        <color rgb="FF00B050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rgb="FF00B050"/>
      </left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/>
      <right style="thin">
        <color theme="9" tint="-0.499984740745262"/>
      </right>
      <top style="medium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/>
      <diagonal/>
    </border>
    <border>
      <left style="thin">
        <color rgb="FF00B050"/>
      </left>
      <right style="thin">
        <color theme="9" tint="-0.499984740745262"/>
      </right>
      <top/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medium">
        <color theme="9" tint="-0.499984740745262"/>
      </bottom>
      <diagonal/>
    </border>
    <border>
      <left/>
      <right style="thin">
        <color theme="9" tint="-0.499984740745262"/>
      </right>
      <top/>
      <bottom style="medium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/>
      <bottom style="thin">
        <color rgb="FF00B050"/>
      </bottom>
      <diagonal/>
    </border>
    <border>
      <left/>
      <right/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 style="double">
        <color theme="9" tint="-0.499984740745262"/>
      </right>
      <top/>
      <bottom/>
      <diagonal/>
    </border>
    <border>
      <left style="thin">
        <color theme="9" tint="-0.499984740745262"/>
      </left>
      <right/>
      <top style="thin">
        <color theme="9" tint="-0.499984740745262"/>
      </top>
      <bottom style="double">
        <color theme="9" tint="-0.499984740745262"/>
      </bottom>
      <diagonal/>
    </border>
    <border>
      <left/>
      <right style="double">
        <color theme="9" tint="-0.499984740745262"/>
      </right>
      <top style="thin">
        <color theme="9" tint="-0.499984740745262"/>
      </top>
      <bottom style="double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double">
        <color theme="9" tint="-0.499984740745262"/>
      </bottom>
      <diagonal/>
    </border>
    <border>
      <left style="thin">
        <color theme="9" tint="-0.499984740745262"/>
      </left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thin">
        <color theme="9" tint="-0.499984740745262"/>
      </right>
      <top style="double">
        <color theme="9" tint="-0.499984740745262"/>
      </top>
      <bottom/>
      <diagonal/>
    </border>
    <border>
      <left style="thin">
        <color theme="9" tint="-0.499984740745262"/>
      </left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thin">
        <color theme="9" tint="-0.499984740745262"/>
      </right>
      <top/>
      <bottom style="double">
        <color theme="9" tint="-0.499984740745262"/>
      </bottom>
      <diagonal/>
    </border>
    <border>
      <left style="double">
        <color theme="9" tint="-0.499984740745262"/>
      </left>
      <right style="double">
        <color theme="9" tint="-0.499984740745262"/>
      </right>
      <top style="thin">
        <color theme="9" tint="-0.499984740745262"/>
      </top>
      <bottom style="double">
        <color theme="9" tint="-0.499984740745262"/>
      </bottom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double">
        <color theme="9" tint="-0.499984740745262"/>
      </right>
      <top/>
      <bottom/>
      <diagonal/>
    </border>
    <border>
      <left style="double">
        <color theme="9" tint="-0.499984740745262"/>
      </left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 style="double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rgb="FF00B050"/>
      </right>
      <top/>
      <bottom/>
      <diagonal/>
    </border>
    <border>
      <left style="thin">
        <color theme="9" tint="-0.499984740745262"/>
      </left>
      <right/>
      <top style="thin">
        <color rgb="FF00B050"/>
      </top>
      <bottom style="thin">
        <color rgb="FF00B050"/>
      </bottom>
      <diagonal/>
    </border>
    <border>
      <left/>
      <right style="double">
        <color theme="9" tint="-0.499984740745262"/>
      </right>
      <top style="thin">
        <color rgb="FF00B050"/>
      </top>
      <bottom style="thin">
        <color rgb="FF00B050"/>
      </bottom>
      <diagonal/>
    </border>
    <border>
      <left style="double">
        <color theme="9" tint="-0.499984740745262"/>
      </left>
      <right style="double">
        <color theme="9" tint="-0.499984740745262"/>
      </right>
      <top style="thin">
        <color rgb="FF00B050"/>
      </top>
      <bottom style="thin">
        <color rgb="FF00B050"/>
      </bottom>
      <diagonal/>
    </border>
    <border>
      <left style="double">
        <color theme="9" tint="-0.499984740745262"/>
      </left>
      <right style="thin">
        <color theme="9" tint="-0.499984740745262"/>
      </right>
      <top style="thin">
        <color rgb="FF00B050"/>
      </top>
      <bottom style="thin">
        <color rgb="FF00B050"/>
      </bottom>
      <diagonal/>
    </border>
    <border>
      <left style="thin">
        <color theme="9" tint="-0.499984740745262"/>
      </left>
      <right style="thin">
        <color rgb="FF00B050"/>
      </right>
      <top style="double">
        <color theme="9" tint="-0.499984740745262"/>
      </top>
      <bottom style="thin">
        <color rgb="FF00B050"/>
      </bottom>
      <diagonal/>
    </border>
    <border>
      <left/>
      <right style="double">
        <color theme="9" tint="-0.499984740745262"/>
      </right>
      <top style="double">
        <color theme="9" tint="-0.499984740745262"/>
      </top>
      <bottom style="thin">
        <color rgb="FF00B050"/>
      </bottom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thin">
        <color rgb="FF00B050"/>
      </bottom>
      <diagonal/>
    </border>
    <border>
      <left style="double">
        <color theme="9" tint="-0.499984740745262"/>
      </left>
      <right style="thin">
        <color theme="9" tint="-0.499984740745262"/>
      </right>
      <top style="double">
        <color theme="9" tint="-0.499984740745262"/>
      </top>
      <bottom style="thin">
        <color rgb="FF00B050"/>
      </bottom>
      <diagonal/>
    </border>
    <border>
      <left style="thin">
        <color theme="9" tint="-0.499984740745262"/>
      </left>
      <right style="thin">
        <color rgb="FF00B050"/>
      </right>
      <top style="thin">
        <color rgb="FF00B050"/>
      </top>
      <bottom style="thin">
        <color theme="9" tint="-0.499984740745262"/>
      </bottom>
      <diagonal/>
    </border>
    <border>
      <left/>
      <right style="double">
        <color theme="9" tint="-0.499984740745262"/>
      </right>
      <top style="thin">
        <color rgb="FF00B050"/>
      </top>
      <bottom style="thin">
        <color theme="9" tint="-0.499984740745262"/>
      </bottom>
      <diagonal/>
    </border>
    <border>
      <left style="double">
        <color theme="9" tint="-0.499984740745262"/>
      </left>
      <right style="double">
        <color theme="9" tint="-0.499984740745262"/>
      </right>
      <top style="thin">
        <color rgb="FF00B050"/>
      </top>
      <bottom style="thin">
        <color theme="9" tint="-0.499984740745262"/>
      </bottom>
      <diagonal/>
    </border>
    <border>
      <left/>
      <right/>
      <top style="thin">
        <color rgb="FF00B050"/>
      </top>
      <bottom style="thin">
        <color theme="9" tint="-0.499984740745262"/>
      </bottom>
      <diagonal/>
    </border>
    <border>
      <left style="double">
        <color theme="9" tint="-0.499984740745262"/>
      </left>
      <right style="thin">
        <color theme="9" tint="-0.499984740745262"/>
      </right>
      <top style="thin">
        <color rgb="FF00B050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8" tint="0.39997558519241921"/>
      </right>
      <top style="thin">
        <color indexed="64"/>
      </top>
      <bottom style="thin">
        <color theme="0"/>
      </bottom>
      <diagonal/>
    </border>
    <border>
      <left style="thin">
        <color theme="8" tint="0.39997558519241921"/>
      </left>
      <right/>
      <top style="thin">
        <color theme="0"/>
      </top>
      <bottom style="thin">
        <color theme="0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indexed="64"/>
      </top>
      <bottom style="thin">
        <color theme="0"/>
      </bottom>
      <diagonal/>
    </border>
    <border>
      <left style="thin">
        <color theme="8" tint="0.39997558519241921"/>
      </left>
      <right/>
      <top style="thin">
        <color indexed="64"/>
      </top>
      <bottom style="thin">
        <color theme="0"/>
      </bottom>
      <diagonal/>
    </border>
    <border>
      <left style="thin">
        <color theme="8" tint="0.39997558519241921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8" tint="0.39997558519241921"/>
      </left>
      <right/>
      <top style="thin">
        <color theme="0"/>
      </top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0"/>
      </top>
      <bottom style="thin">
        <color indexed="64"/>
      </bottom>
      <diagonal/>
    </border>
    <border>
      <left style="thin">
        <color theme="8" tint="0.39997558519241921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8" tint="0.39997558519241921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8" tint="0.39997558519241921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 style="thin">
        <color indexed="64"/>
      </right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medium">
        <color rgb="FF0070C0"/>
      </bottom>
      <diagonal/>
    </border>
    <border>
      <left/>
      <right style="thin">
        <color indexed="64"/>
      </right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 style="thin">
        <color rgb="FF0070C0"/>
      </right>
      <top/>
      <bottom/>
      <diagonal/>
    </border>
    <border>
      <left style="medium">
        <color rgb="FF0070C0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thin">
        <color indexed="64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thin">
        <color indexed="64"/>
      </right>
      <top style="thin">
        <color theme="0"/>
      </top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 style="thin">
        <color theme="0"/>
      </top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/>
      <bottom/>
      <diagonal/>
    </border>
    <border>
      <left/>
      <right/>
      <top style="thin">
        <color rgb="FF57E772"/>
      </top>
      <bottom style="medium">
        <color indexed="64"/>
      </bottom>
      <diagonal/>
    </border>
    <border>
      <left/>
      <right style="medium">
        <color theme="9" tint="-0.499984740745262"/>
      </right>
      <top/>
      <bottom style="thin">
        <color rgb="FF57E772"/>
      </bottom>
      <diagonal/>
    </border>
    <border>
      <left/>
      <right/>
      <top/>
      <bottom style="thin">
        <color rgb="FF57E772"/>
      </bottom>
      <diagonal/>
    </border>
    <border>
      <left/>
      <right style="medium">
        <color theme="9" tint="-0.499984740745262"/>
      </right>
      <top style="thin">
        <color rgb="FF57E772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theme="9" tint="-0.499984740745262"/>
      </right>
      <top style="medium">
        <color indexed="64"/>
      </top>
      <bottom style="medium">
        <color indexed="64"/>
      </bottom>
      <diagonal/>
    </border>
    <border>
      <left style="medium">
        <color theme="9" tint="-0.499984740745262"/>
      </left>
      <right/>
      <top style="thin">
        <color rgb="FF57E772"/>
      </top>
      <bottom style="medium">
        <color indexed="64"/>
      </bottom>
      <diagonal/>
    </border>
    <border>
      <left/>
      <right/>
      <top style="medium">
        <color theme="9" tint="-0.499984740745262"/>
      </top>
      <bottom style="medium">
        <color indexed="64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indexed="64"/>
      </bottom>
      <diagonal/>
    </border>
    <border>
      <left/>
      <right style="medium">
        <color theme="9" tint="-0.49998474074526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9" tint="-0.499984740745262"/>
      </left>
      <right/>
      <top style="medium">
        <color indexed="64"/>
      </top>
      <bottom/>
      <diagonal/>
    </border>
    <border>
      <left/>
      <right style="medium">
        <color theme="9" tint="-0.499984740745262"/>
      </right>
      <top style="medium">
        <color indexed="64"/>
      </top>
      <bottom/>
      <diagonal/>
    </border>
    <border>
      <left style="medium">
        <color theme="9" tint="-0.499984740745262"/>
      </left>
      <right/>
      <top/>
      <bottom style="thin">
        <color rgb="FF57E77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 style="double">
        <color theme="9" tint="-0.499984740745262"/>
      </right>
      <top style="medium">
        <color theme="9" tint="-0.499984740745262"/>
      </top>
      <bottom/>
      <diagonal/>
    </border>
    <border>
      <left/>
      <right style="double">
        <color theme="9" tint="-0.499984740745262"/>
      </right>
      <top/>
      <bottom style="medium">
        <color theme="9" tint="-0.499984740745262"/>
      </bottom>
      <diagonal/>
    </border>
    <border>
      <left style="double">
        <color theme="9" tint="-0.499984740745262"/>
      </left>
      <right style="double">
        <color theme="9" tint="-0.499984740745262"/>
      </right>
      <top style="medium">
        <color theme="9" tint="-0.499984740745262"/>
      </top>
      <bottom/>
      <diagonal/>
    </border>
    <border>
      <left style="double">
        <color theme="9" tint="-0.499984740745262"/>
      </left>
      <right style="double">
        <color theme="9" tint="-0.499984740745262"/>
      </right>
      <top/>
      <bottom style="medium">
        <color theme="9" tint="-0.499984740745262"/>
      </bottom>
      <diagonal/>
    </border>
    <border>
      <left style="double">
        <color theme="9" tint="-0.499984740745262"/>
      </left>
      <right style="double">
        <color theme="9" tint="-0.499984740745262"/>
      </right>
      <top style="medium">
        <color theme="9" tint="-0.499984740745262"/>
      </top>
      <bottom style="double">
        <color theme="9" tint="-0.499984740745262"/>
      </bottom>
      <diagonal/>
    </border>
    <border>
      <left style="double">
        <color theme="9" tint="-0.499984740745262"/>
      </left>
      <right/>
      <top style="medium">
        <color theme="9" tint="-0.499984740745262"/>
      </top>
      <bottom style="double">
        <color theme="9" tint="-0.499984740745262"/>
      </bottom>
      <diagonal/>
    </border>
    <border>
      <left/>
      <right style="double">
        <color theme="9" tint="-0.499984740745262"/>
      </right>
      <top style="medium">
        <color theme="9" tint="-0.499984740745262"/>
      </top>
      <bottom style="double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double">
        <color theme="9" tint="-0.499984740745262"/>
      </bottom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 style="double">
        <color theme="9" tint="-0.499984740745262"/>
      </left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double">
        <color theme="9" tint="-0.499984740745262"/>
      </bottom>
      <diagonal/>
    </border>
    <border>
      <left style="medium">
        <color theme="9" tint="-0.499984740745262"/>
      </left>
      <right/>
      <top style="double">
        <color theme="9" tint="-0.499984740745262"/>
      </top>
      <bottom style="thin">
        <color rgb="FF00B050"/>
      </bottom>
      <diagonal/>
    </border>
    <border>
      <left style="double">
        <color theme="9" tint="-0.499984740745262"/>
      </left>
      <right/>
      <top style="double">
        <color theme="9" tint="-0.499984740745262"/>
      </top>
      <bottom style="thin">
        <color rgb="FF00B050"/>
      </bottom>
      <diagonal/>
    </border>
    <border>
      <left/>
      <right style="medium">
        <color theme="9" tint="-0.499984740745262"/>
      </right>
      <top style="double">
        <color theme="9" tint="-0.499984740745262"/>
      </top>
      <bottom style="thin">
        <color rgb="FF00B050"/>
      </bottom>
      <diagonal/>
    </border>
    <border>
      <left style="double">
        <color theme="9" tint="-0.499984740745262"/>
      </left>
      <right/>
      <top style="thin">
        <color rgb="FF00B050"/>
      </top>
      <bottom style="thin">
        <color rgb="FF00B050"/>
      </bottom>
      <diagonal/>
    </border>
    <border>
      <left/>
      <right style="double">
        <color theme="9" tint="-0.499984740745262"/>
      </right>
      <top style="medium">
        <color theme="9" tint="-0.499984740745262"/>
      </top>
      <bottom style="thin">
        <color rgb="FF00B050"/>
      </bottom>
      <diagonal/>
    </border>
    <border>
      <left style="double">
        <color theme="9" tint="-0.499984740745262"/>
      </left>
      <right style="double">
        <color theme="9" tint="-0.499984740745262"/>
      </right>
      <top style="medium">
        <color theme="9" tint="-0.499984740745262"/>
      </top>
      <bottom style="thin">
        <color rgb="FF00B050"/>
      </bottom>
      <diagonal/>
    </border>
    <border>
      <left style="double">
        <color theme="9" tint="-0.499984740745262"/>
      </left>
      <right/>
      <top style="medium">
        <color theme="9" tint="-0.499984740745262"/>
      </top>
      <bottom style="thin">
        <color rgb="FF00B050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thin">
        <color rgb="FF00B050"/>
      </bottom>
      <diagonal/>
    </border>
    <border>
      <left/>
      <right style="double">
        <color theme="9" tint="-0.499984740745262"/>
      </right>
      <top/>
      <bottom style="thin">
        <color rgb="FF00B050"/>
      </bottom>
      <diagonal/>
    </border>
    <border>
      <left style="double">
        <color theme="9" tint="-0.499984740745262"/>
      </left>
      <right style="double">
        <color theme="9" tint="-0.499984740745262"/>
      </right>
      <top/>
      <bottom style="thin">
        <color rgb="FF00B050"/>
      </bottom>
      <diagonal/>
    </border>
    <border>
      <left style="double">
        <color theme="9" tint="-0.499984740745262"/>
      </left>
      <right/>
      <top/>
      <bottom style="thin">
        <color rgb="FF00B050"/>
      </bottom>
      <diagonal/>
    </border>
    <border>
      <left/>
      <right style="medium">
        <color theme="9" tint="-0.499984740745262"/>
      </right>
      <top/>
      <bottom style="thin">
        <color rgb="FF00B050"/>
      </bottom>
      <diagonal/>
    </border>
    <border>
      <left style="medium">
        <color theme="9" tint="-0.499984740745262"/>
      </left>
      <right style="thin">
        <color rgb="FF00B050"/>
      </right>
      <top style="double">
        <color theme="9" tint="-0.499984740745262"/>
      </top>
      <bottom style="thin">
        <color rgb="FF00B050"/>
      </bottom>
      <diagonal/>
    </border>
    <border>
      <left style="medium">
        <color theme="9" tint="-0.499984740745262"/>
      </left>
      <right style="thin">
        <color rgb="FF00B050"/>
      </right>
      <top/>
      <bottom/>
      <diagonal/>
    </border>
    <border>
      <left style="medium">
        <color theme="9" tint="-0.499984740745262"/>
      </left>
      <right style="thin">
        <color rgb="FF00B050"/>
      </right>
      <top style="medium">
        <color theme="9" tint="-0.499984740745262"/>
      </top>
      <bottom style="thin">
        <color rgb="FF00B050"/>
      </bottom>
      <diagonal/>
    </border>
    <border>
      <left style="medium">
        <color theme="9" tint="-0.499984740745262"/>
      </left>
      <right style="thin">
        <color rgb="FF00B050"/>
      </right>
      <top/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double">
        <color theme="9" tint="-0.499984740745262"/>
      </left>
      <right style="thin">
        <color theme="9" tint="-0.499984740745262"/>
      </right>
      <top/>
      <bottom style="thin">
        <color rgb="FF00B050"/>
      </bottom>
      <diagonal/>
    </border>
    <border>
      <left style="double">
        <color theme="9" tint="-0.499984740745262"/>
      </left>
      <right style="thin">
        <color theme="9" tint="-0.499984740745262"/>
      </right>
      <top style="thin">
        <color rgb="FF00B050"/>
      </top>
      <bottom style="medium">
        <color indexed="64"/>
      </bottom>
      <diagonal/>
    </border>
    <border>
      <left style="double">
        <color theme="9" tint="-0.499984740745262"/>
      </left>
      <right style="double">
        <color theme="9" tint="-0.499984740745262"/>
      </right>
      <top style="thin">
        <color rgb="FF00B050"/>
      </top>
      <bottom style="medium">
        <color indexed="64"/>
      </bottom>
      <diagonal/>
    </border>
    <border>
      <left/>
      <right style="medium">
        <color theme="9" tint="-0.499984740745262"/>
      </right>
      <top style="thin">
        <color rgb="FF57E772"/>
      </top>
      <bottom style="thin">
        <color rgb="FF00B050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rgb="FF00B050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indexed="64"/>
      </top>
      <bottom style="thin">
        <color rgb="FF00B050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00B050"/>
      </top>
      <bottom style="medium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double">
        <color indexed="64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00B050"/>
      </top>
      <bottom style="double">
        <color indexed="64"/>
      </bottom>
      <diagonal/>
    </border>
    <border>
      <left style="double">
        <color theme="9" tint="-0.499984740745262"/>
      </left>
      <right style="thin">
        <color theme="9" tint="-0.499984740745262"/>
      </right>
      <top style="medium">
        <color indexed="64"/>
      </top>
      <bottom style="double">
        <color indexed="64"/>
      </bottom>
      <diagonal/>
    </border>
    <border>
      <left style="medium">
        <color theme="9" tint="-0.499984740745262"/>
      </left>
      <right/>
      <top style="thin">
        <color rgb="FF57E772"/>
      </top>
      <bottom style="thin">
        <color rgb="FF57E772"/>
      </bottom>
      <diagonal/>
    </border>
    <border>
      <left style="medium">
        <color theme="9" tint="-0.499984740745262"/>
      </left>
      <right/>
      <top style="thin">
        <color rgb="FF57E772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 style="thin">
        <color rgb="FF00B050"/>
      </left>
      <right style="double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double">
        <color rgb="FF00B050"/>
      </right>
      <top/>
      <bottom style="thin">
        <color rgb="FF00B050"/>
      </bottom>
      <diagonal/>
    </border>
    <border>
      <left style="thin">
        <color rgb="FF00B050"/>
      </left>
      <right style="double">
        <color rgb="FF00B050"/>
      </right>
      <top/>
      <bottom/>
      <diagonal/>
    </border>
    <border>
      <left style="thin">
        <color rgb="FF00B050"/>
      </left>
      <right style="double">
        <color rgb="FF00B050"/>
      </right>
      <top style="thin">
        <color rgb="FF00B050"/>
      </top>
      <bottom/>
      <diagonal/>
    </border>
    <border>
      <left style="double">
        <color rgb="FF00B050"/>
      </left>
      <right style="double">
        <color rgb="FF00B050"/>
      </right>
      <top style="thin">
        <color rgb="FF00B050"/>
      </top>
      <bottom style="thin">
        <color rgb="FF00B050"/>
      </bottom>
      <diagonal/>
    </border>
    <border>
      <left style="double">
        <color rgb="FF00B050"/>
      </left>
      <right style="double">
        <color rgb="FF00B050"/>
      </right>
      <top/>
      <bottom/>
      <diagonal/>
    </border>
    <border>
      <left style="double">
        <color rgb="FF00B050"/>
      </left>
      <right style="double">
        <color rgb="FF00B050"/>
      </right>
      <top/>
      <bottom style="thin">
        <color rgb="FF00B050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rgb="FF00B050"/>
      </bottom>
      <diagonal/>
    </border>
    <border>
      <left/>
      <right/>
      <top style="thin">
        <color indexed="64"/>
      </top>
      <bottom style="double">
        <color rgb="FF00B05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rgb="FF00B050"/>
      </left>
      <right style="thin">
        <color theme="9" tint="-0.499984740745262"/>
      </right>
      <top style="thin">
        <color theme="9" tint="-0.499984740745262"/>
      </top>
      <bottom style="thin">
        <color rgb="FF00B050"/>
      </bottom>
      <diagonal/>
    </border>
  </borders>
  <cellStyleXfs count="1">
    <xf numFmtId="0" fontId="0" fillId="0" borderId="0"/>
  </cellStyleXfs>
  <cellXfs count="582">
    <xf numFmtId="0" fontId="0" fillId="0" borderId="0" xfId="0"/>
    <xf numFmtId="0" fontId="0" fillId="0" borderId="0" xfId="0" applyBorder="1"/>
    <xf numFmtId="0" fontId="0" fillId="4" borderId="15" xfId="0" applyFill="1" applyBorder="1"/>
    <xf numFmtId="0" fontId="0" fillId="4" borderId="0" xfId="0" applyFill="1" applyBorder="1"/>
    <xf numFmtId="0" fontId="0" fillId="4" borderId="0" xfId="0" applyFill="1" applyBorder="1" applyAlignment="1">
      <alignment horizontal="left"/>
    </xf>
    <xf numFmtId="0" fontId="0" fillId="4" borderId="19" xfId="0" applyFill="1" applyBorder="1"/>
    <xf numFmtId="0" fontId="0" fillId="4" borderId="17" xfId="0" applyFill="1" applyBorder="1"/>
    <xf numFmtId="0" fontId="0" fillId="4" borderId="18" xfId="0" applyFill="1" applyBorder="1"/>
    <xf numFmtId="0" fontId="2" fillId="4" borderId="18" xfId="0" applyFont="1" applyFill="1" applyBorder="1"/>
    <xf numFmtId="0" fontId="2" fillId="4" borderId="17" xfId="0" applyFont="1" applyFill="1" applyBorder="1"/>
    <xf numFmtId="0" fontId="2" fillId="4" borderId="19" xfId="0" applyFont="1" applyFill="1" applyBorder="1"/>
    <xf numFmtId="0" fontId="0" fillId="4" borderId="20" xfId="0" applyFill="1" applyBorder="1"/>
    <xf numFmtId="0" fontId="0" fillId="3" borderId="20" xfId="0" applyFill="1" applyBorder="1"/>
    <xf numFmtId="6" fontId="0" fillId="4" borderId="20" xfId="0" applyNumberFormat="1" applyFill="1" applyBorder="1"/>
    <xf numFmtId="0" fontId="0" fillId="4" borderId="20" xfId="0" applyFill="1" applyBorder="1" applyAlignment="1"/>
    <xf numFmtId="0" fontId="0" fillId="4" borderId="20" xfId="0" applyFill="1" applyBorder="1" applyAlignment="1">
      <alignment horizontal="right"/>
    </xf>
    <xf numFmtId="0" fontId="0" fillId="4" borderId="20" xfId="0" applyFill="1" applyBorder="1" applyAlignment="1">
      <alignment horizontal="left"/>
    </xf>
    <xf numFmtId="0" fontId="0" fillId="4" borderId="21" xfId="0" applyFill="1" applyBorder="1"/>
    <xf numFmtId="0" fontId="0" fillId="3" borderId="22" xfId="0" applyFill="1" applyBorder="1"/>
    <xf numFmtId="6" fontId="0" fillId="3" borderId="22" xfId="0" applyNumberFormat="1" applyFill="1" applyBorder="1"/>
    <xf numFmtId="0" fontId="0" fillId="4" borderId="23" xfId="0" applyFill="1" applyBorder="1"/>
    <xf numFmtId="0" fontId="0" fillId="4" borderId="24" xfId="0" applyFill="1" applyBorder="1"/>
    <xf numFmtId="0" fontId="0" fillId="3" borderId="24" xfId="0" applyFill="1" applyBorder="1"/>
    <xf numFmtId="0" fontId="0" fillId="3" borderId="25" xfId="0" applyFill="1" applyBorder="1"/>
    <xf numFmtId="0" fontId="2" fillId="4" borderId="21" xfId="0" applyFont="1" applyFill="1" applyBorder="1"/>
    <xf numFmtId="0" fontId="0" fillId="4" borderId="26" xfId="0" applyFill="1" applyBorder="1"/>
    <xf numFmtId="0" fontId="0" fillId="4" borderId="27" xfId="0" applyFill="1" applyBorder="1"/>
    <xf numFmtId="0" fontId="0" fillId="3" borderId="22" xfId="0" applyFill="1" applyBorder="1" applyAlignment="1">
      <alignment horizontal="left"/>
    </xf>
    <xf numFmtId="0" fontId="0" fillId="4" borderId="26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30" xfId="0" applyFill="1" applyBorder="1"/>
    <xf numFmtId="0" fontId="0" fillId="4" borderId="29" xfId="0" applyFill="1" applyBorder="1"/>
    <xf numFmtId="0" fontId="0" fillId="4" borderId="32" xfId="0" applyFill="1" applyBorder="1"/>
    <xf numFmtId="0" fontId="0" fillId="4" borderId="31" xfId="0" applyFill="1" applyBorder="1"/>
    <xf numFmtId="0" fontId="0" fillId="4" borderId="34" xfId="0" applyFill="1" applyBorder="1" applyAlignment="1"/>
    <xf numFmtId="0" fontId="0" fillId="4" borderId="33" xfId="0" applyFill="1" applyBorder="1" applyAlignment="1">
      <alignment horizontal="right"/>
    </xf>
    <xf numFmtId="0" fontId="0" fillId="3" borderId="34" xfId="0" applyFill="1" applyBorder="1"/>
    <xf numFmtId="0" fontId="0" fillId="3" borderId="33" xfId="0" applyFill="1" applyBorder="1"/>
    <xf numFmtId="0" fontId="0" fillId="4" borderId="34" xfId="0" applyFill="1" applyBorder="1"/>
    <xf numFmtId="0" fontId="0" fillId="4" borderId="33" xfId="0" applyFill="1" applyBorder="1"/>
    <xf numFmtId="0" fontId="0" fillId="3" borderId="36" xfId="0" applyFill="1" applyBorder="1"/>
    <xf numFmtId="0" fontId="0" fillId="4" borderId="37" xfId="0" applyFill="1" applyBorder="1"/>
    <xf numFmtId="0" fontId="0" fillId="4" borderId="34" xfId="0" applyFill="1" applyBorder="1" applyAlignment="1">
      <alignment horizontal="right"/>
    </xf>
    <xf numFmtId="0" fontId="0" fillId="3" borderId="30" xfId="0" applyFill="1" applyBorder="1"/>
    <xf numFmtId="0" fontId="0" fillId="3" borderId="29" xfId="0" applyFill="1" applyBorder="1"/>
    <xf numFmtId="0" fontId="0" fillId="3" borderId="39" xfId="0" applyFill="1" applyBorder="1"/>
    <xf numFmtId="0" fontId="0" fillId="3" borderId="38" xfId="0" applyFill="1" applyBorder="1"/>
    <xf numFmtId="0" fontId="0" fillId="4" borderId="30" xfId="0" applyFill="1" applyBorder="1" applyAlignment="1">
      <alignment horizontal="right"/>
    </xf>
    <xf numFmtId="0" fontId="0" fillId="4" borderId="29" xfId="0" applyFill="1" applyBorder="1" applyAlignment="1">
      <alignment horizontal="right"/>
    </xf>
    <xf numFmtId="0" fontId="0" fillId="4" borderId="33" xfId="0" applyFill="1" applyBorder="1" applyAlignment="1">
      <alignment horizontal="left"/>
    </xf>
    <xf numFmtId="0" fontId="0" fillId="3" borderId="35" xfId="0" applyFill="1" applyBorder="1"/>
    <xf numFmtId="0" fontId="0" fillId="4" borderId="37" xfId="0" applyFill="1" applyBorder="1" applyAlignment="1">
      <alignment horizontal="center"/>
    </xf>
    <xf numFmtId="0" fontId="3" fillId="0" borderId="1" xfId="0" applyFont="1" applyBorder="1" applyAlignment="1"/>
    <xf numFmtId="0" fontId="3" fillId="0" borderId="0" xfId="0" applyFont="1" applyBorder="1" applyAlignment="1"/>
    <xf numFmtId="6" fontId="3" fillId="0" borderId="0" xfId="0" applyNumberFormat="1" applyFont="1" applyBorder="1" applyAlignment="1"/>
    <xf numFmtId="0" fontId="3" fillId="0" borderId="0" xfId="0" applyFont="1" applyFill="1" applyBorder="1" applyAlignment="1"/>
    <xf numFmtId="0" fontId="3" fillId="0" borderId="0" xfId="0" applyFont="1" applyBorder="1"/>
    <xf numFmtId="9" fontId="3" fillId="0" borderId="0" xfId="0" applyNumberFormat="1" applyFont="1" applyBorder="1" applyAlignment="1"/>
    <xf numFmtId="0" fontId="3" fillId="0" borderId="2" xfId="0" applyFont="1" applyBorder="1" applyAlignment="1"/>
    <xf numFmtId="0" fontId="3" fillId="0" borderId="1" xfId="0" applyFont="1" applyFill="1" applyBorder="1" applyAlignment="1"/>
    <xf numFmtId="0" fontId="0" fillId="0" borderId="1" xfId="0" applyBorder="1"/>
    <xf numFmtId="0" fontId="0" fillId="5" borderId="43" xfId="0" applyFill="1" applyBorder="1"/>
    <xf numFmtId="0" fontId="0" fillId="0" borderId="43" xfId="0" applyBorder="1"/>
    <xf numFmtId="0" fontId="5" fillId="0" borderId="43" xfId="0" applyFont="1" applyBorder="1" applyAlignment="1">
      <alignment horizontal="center" vertical="center"/>
    </xf>
    <xf numFmtId="0" fontId="0" fillId="5" borderId="43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5" fillId="0" borderId="51" xfId="0" applyFont="1" applyBorder="1"/>
    <xf numFmtId="0" fontId="5" fillId="0" borderId="1" xfId="0" applyFont="1" applyBorder="1"/>
    <xf numFmtId="0" fontId="5" fillId="0" borderId="50" xfId="0" applyFont="1" applyBorder="1"/>
    <xf numFmtId="0" fontId="5" fillId="0" borderId="52" xfId="0" applyFont="1" applyFill="1" applyBorder="1"/>
    <xf numFmtId="0" fontId="5" fillId="0" borderId="53" xfId="0" applyFont="1" applyBorder="1"/>
    <xf numFmtId="0" fontId="0" fillId="0" borderId="7" xfId="0" applyBorder="1"/>
    <xf numFmtId="0" fontId="0" fillId="5" borderId="54" xfId="0" applyFill="1" applyBorder="1"/>
    <xf numFmtId="0" fontId="0" fillId="0" borderId="7" xfId="0" applyBorder="1" applyAlignment="1"/>
    <xf numFmtId="0" fontId="0" fillId="0" borderId="55" xfId="0" applyBorder="1" applyAlignment="1"/>
    <xf numFmtId="0" fontId="0" fillId="0" borderId="56" xfId="0" applyBorder="1" applyAlignment="1"/>
    <xf numFmtId="0" fontId="0" fillId="0" borderId="57" xfId="0" applyBorder="1" applyAlignment="1"/>
    <xf numFmtId="0" fontId="0" fillId="0" borderId="59" xfId="0" applyBorder="1" applyAlignment="1"/>
    <xf numFmtId="0" fontId="0" fillId="0" borderId="6" xfId="0" applyBorder="1"/>
    <xf numFmtId="0" fontId="0" fillId="0" borderId="8" xfId="0" applyBorder="1"/>
    <xf numFmtId="0" fontId="5" fillId="0" borderId="53" xfId="0" applyFont="1" applyBorder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9" fillId="0" borderId="43" xfId="0" applyFont="1" applyBorder="1"/>
    <xf numFmtId="0" fontId="9" fillId="0" borderId="5" xfId="0" applyFont="1" applyBorder="1"/>
    <xf numFmtId="0" fontId="0" fillId="5" borderId="6" xfId="0" applyFill="1" applyBorder="1"/>
    <xf numFmtId="0" fontId="5" fillId="0" borderId="3" xfId="0" applyFont="1" applyBorder="1" applyAlignment="1">
      <alignment horizontal="center" vertical="center"/>
    </xf>
    <xf numFmtId="0" fontId="0" fillId="5" borderId="6" xfId="0" applyFont="1" applyFill="1" applyBorder="1"/>
    <xf numFmtId="0" fontId="0" fillId="5" borderId="44" xfId="0" applyFill="1" applyBorder="1"/>
    <xf numFmtId="0" fontId="0" fillId="5" borderId="8" xfId="0" applyFill="1" applyBorder="1"/>
    <xf numFmtId="0" fontId="0" fillId="5" borderId="8" xfId="0" applyFont="1" applyFill="1" applyBorder="1"/>
    <xf numFmtId="0" fontId="0" fillId="5" borderId="47" xfId="0" applyFill="1" applyBorder="1"/>
    <xf numFmtId="0" fontId="9" fillId="0" borderId="61" xfId="0" applyFont="1" applyBorder="1"/>
    <xf numFmtId="0" fontId="0" fillId="5" borderId="61" xfId="0" applyFill="1" applyBorder="1"/>
    <xf numFmtId="0" fontId="0" fillId="0" borderId="61" xfId="0" applyBorder="1"/>
    <xf numFmtId="0" fontId="0" fillId="5" borderId="61" xfId="0" applyFont="1" applyFill="1" applyBorder="1"/>
    <xf numFmtId="0" fontId="5" fillId="0" borderId="4" xfId="0" applyFont="1" applyBorder="1" applyAlignment="1">
      <alignment horizontal="center" vertical="center"/>
    </xf>
    <xf numFmtId="0" fontId="0" fillId="5" borderId="7" xfId="0" applyFill="1" applyBorder="1"/>
    <xf numFmtId="0" fontId="0" fillId="5" borderId="7" xfId="0" applyFont="1" applyFill="1" applyBorder="1"/>
    <xf numFmtId="0" fontId="0" fillId="5" borderId="45" xfId="0" applyFill="1" applyBorder="1"/>
    <xf numFmtId="0" fontId="0" fillId="0" borderId="60" xfId="0" applyBorder="1" applyAlignme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62" xfId="0" applyBorder="1" applyAlignment="1"/>
    <xf numFmtId="0" fontId="0" fillId="5" borderId="63" xfId="0" applyFill="1" applyBorder="1"/>
    <xf numFmtId="0" fontId="0" fillId="4" borderId="0" xfId="0" applyFill="1"/>
    <xf numFmtId="0" fontId="0" fillId="4" borderId="14" xfId="0" applyFill="1" applyBorder="1"/>
    <xf numFmtId="0" fontId="0" fillId="4" borderId="16" xfId="0" applyFill="1" applyBorder="1"/>
    <xf numFmtId="0" fontId="0" fillId="4" borderId="13" xfId="0" applyFill="1" applyBorder="1"/>
    <xf numFmtId="0" fontId="0" fillId="4" borderId="64" xfId="0" applyFill="1" applyBorder="1"/>
    <xf numFmtId="0" fontId="0" fillId="4" borderId="66" xfId="0" applyFill="1" applyBorder="1"/>
    <xf numFmtId="0" fontId="0" fillId="4" borderId="65" xfId="0" applyFill="1" applyBorder="1"/>
    <xf numFmtId="0" fontId="0" fillId="4" borderId="67" xfId="0" applyFill="1" applyBorder="1"/>
    <xf numFmtId="0" fontId="0" fillId="4" borderId="68" xfId="0" applyFill="1" applyBorder="1"/>
    <xf numFmtId="0" fontId="0" fillId="4" borderId="69" xfId="0" applyFill="1" applyBorder="1"/>
    <xf numFmtId="0" fontId="0" fillId="4" borderId="71" xfId="0" applyFill="1" applyBorder="1"/>
    <xf numFmtId="0" fontId="0" fillId="4" borderId="70" xfId="0" applyFill="1" applyBorder="1"/>
    <xf numFmtId="0" fontId="0" fillId="4" borderId="72" xfId="0" applyFill="1" applyBorder="1"/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horizontal="right"/>
    </xf>
    <xf numFmtId="0" fontId="10" fillId="4" borderId="0" xfId="0" applyFont="1" applyFill="1" applyAlignment="1">
      <alignment horizontal="left"/>
    </xf>
    <xf numFmtId="0" fontId="0" fillId="4" borderId="73" xfId="0" applyFill="1" applyBorder="1"/>
    <xf numFmtId="0" fontId="0" fillId="4" borderId="74" xfId="0" applyFill="1" applyBorder="1"/>
    <xf numFmtId="0" fontId="0" fillId="4" borderId="75" xfId="0" applyFill="1" applyBorder="1"/>
    <xf numFmtId="0" fontId="10" fillId="4" borderId="72" xfId="0" applyFont="1" applyFill="1" applyBorder="1" applyAlignment="1">
      <alignment horizontal="center"/>
    </xf>
    <xf numFmtId="0" fontId="0" fillId="4" borderId="76" xfId="0" applyFill="1" applyBorder="1"/>
    <xf numFmtId="0" fontId="0" fillId="4" borderId="77" xfId="0" applyFill="1" applyBorder="1"/>
    <xf numFmtId="0" fontId="0" fillId="4" borderId="78" xfId="0" applyFill="1" applyBorder="1"/>
    <xf numFmtId="0" fontId="0" fillId="4" borderId="79" xfId="0" applyFill="1" applyBorder="1"/>
    <xf numFmtId="0" fontId="0" fillId="4" borderId="80" xfId="0" applyFill="1" applyBorder="1"/>
    <xf numFmtId="0" fontId="0" fillId="4" borderId="81" xfId="0" applyFill="1" applyBorder="1"/>
    <xf numFmtId="0" fontId="0" fillId="4" borderId="82" xfId="0" applyFill="1" applyBorder="1"/>
    <xf numFmtId="0" fontId="0" fillId="4" borderId="83" xfId="0" applyFill="1" applyBorder="1"/>
    <xf numFmtId="0" fontId="0" fillId="4" borderId="84" xfId="0" applyFill="1" applyBorder="1"/>
    <xf numFmtId="0" fontId="0" fillId="4" borderId="85" xfId="0" applyFill="1" applyBorder="1"/>
    <xf numFmtId="0" fontId="0" fillId="4" borderId="86" xfId="0" applyFill="1" applyBorder="1"/>
    <xf numFmtId="0" fontId="0" fillId="4" borderId="87" xfId="0" applyFill="1" applyBorder="1"/>
    <xf numFmtId="0" fontId="0" fillId="4" borderId="88" xfId="0" applyFill="1" applyBorder="1"/>
    <xf numFmtId="0" fontId="0" fillId="4" borderId="89" xfId="0" applyFill="1" applyBorder="1"/>
    <xf numFmtId="0" fontId="0" fillId="4" borderId="90" xfId="0" applyFill="1" applyBorder="1"/>
    <xf numFmtId="0" fontId="0" fillId="4" borderId="91" xfId="0" applyFill="1" applyBorder="1"/>
    <xf numFmtId="0" fontId="0" fillId="4" borderId="92" xfId="0" applyFill="1" applyBorder="1"/>
    <xf numFmtId="0" fontId="0" fillId="4" borderId="93" xfId="0" applyFill="1" applyBorder="1"/>
    <xf numFmtId="0" fontId="0" fillId="4" borderId="94" xfId="0" applyFill="1" applyBorder="1"/>
    <xf numFmtId="0" fontId="0" fillId="4" borderId="9" xfId="0" applyFill="1" applyBorder="1"/>
    <xf numFmtId="0" fontId="0" fillId="4" borderId="95" xfId="0" applyFill="1" applyBorder="1"/>
    <xf numFmtId="0" fontId="0" fillId="4" borderId="96" xfId="0" applyFill="1" applyBorder="1"/>
    <xf numFmtId="0" fontId="0" fillId="4" borderId="97" xfId="0" applyFill="1" applyBorder="1"/>
    <xf numFmtId="0" fontId="0" fillId="4" borderId="98" xfId="0" applyFill="1" applyBorder="1"/>
    <xf numFmtId="0" fontId="0" fillId="4" borderId="99" xfId="0" applyFill="1" applyBorder="1"/>
    <xf numFmtId="0" fontId="0" fillId="4" borderId="100" xfId="0" applyFill="1" applyBorder="1"/>
    <xf numFmtId="0" fontId="0" fillId="4" borderId="101" xfId="0" applyFill="1" applyBorder="1"/>
    <xf numFmtId="0" fontId="0" fillId="4" borderId="102" xfId="0" applyFill="1" applyBorder="1"/>
    <xf numFmtId="0" fontId="10" fillId="4" borderId="15" xfId="0" applyFont="1" applyFill="1" applyBorder="1" applyAlignment="1">
      <alignment horizontal="left"/>
    </xf>
    <xf numFmtId="0" fontId="0" fillId="4" borderId="97" xfId="0" applyFill="1" applyBorder="1" applyAlignment="1">
      <alignment horizontal="center"/>
    </xf>
    <xf numFmtId="0" fontId="0" fillId="4" borderId="103" xfId="0" applyFill="1" applyBorder="1" applyAlignment="1">
      <alignment horizontal="center"/>
    </xf>
    <xf numFmtId="0" fontId="0" fillId="3" borderId="94" xfId="0" applyFill="1" applyBorder="1"/>
    <xf numFmtId="0" fontId="0" fillId="3" borderId="9" xfId="0" applyFill="1" applyBorder="1"/>
    <xf numFmtId="0" fontId="0" fillId="3" borderId="96" xfId="0" applyFill="1" applyBorder="1"/>
    <xf numFmtId="0" fontId="0" fillId="3" borderId="78" xfId="0" applyFill="1" applyBorder="1"/>
    <xf numFmtId="0" fontId="0" fillId="3" borderId="79" xfId="0" applyFill="1" applyBorder="1"/>
    <xf numFmtId="0" fontId="0" fillId="3" borderId="80" xfId="0" applyFill="1" applyBorder="1"/>
    <xf numFmtId="0" fontId="0" fillId="3" borderId="81" xfId="0" applyFill="1" applyBorder="1"/>
    <xf numFmtId="0" fontId="0" fillId="3" borderId="93" xfId="0" applyFill="1" applyBorder="1"/>
    <xf numFmtId="0" fontId="0" fillId="3" borderId="101" xfId="0" applyFill="1" applyBorder="1"/>
    <xf numFmtId="0" fontId="0" fillId="3" borderId="100" xfId="0" applyFill="1" applyBorder="1"/>
    <xf numFmtId="0" fontId="0" fillId="4" borderId="104" xfId="0" applyFill="1" applyBorder="1"/>
    <xf numFmtId="0" fontId="0" fillId="4" borderId="105" xfId="0" applyFill="1" applyBorder="1"/>
    <xf numFmtId="0" fontId="0" fillId="4" borderId="106" xfId="0" applyFill="1" applyBorder="1"/>
    <xf numFmtId="0" fontId="0" fillId="4" borderId="11" xfId="0" applyFill="1" applyBorder="1"/>
    <xf numFmtId="0" fontId="0" fillId="4" borderId="107" xfId="0" applyFill="1" applyBorder="1"/>
    <xf numFmtId="0" fontId="0" fillId="4" borderId="108" xfId="0" applyFill="1" applyBorder="1"/>
    <xf numFmtId="0" fontId="0" fillId="4" borderId="109" xfId="0" applyFill="1" applyBorder="1"/>
    <xf numFmtId="0" fontId="0" fillId="4" borderId="111" xfId="0" applyFill="1" applyBorder="1"/>
    <xf numFmtId="0" fontId="0" fillId="4" borderId="112" xfId="0" applyFill="1" applyBorder="1"/>
    <xf numFmtId="0" fontId="0" fillId="4" borderId="113" xfId="0" applyFill="1" applyBorder="1"/>
    <xf numFmtId="0" fontId="0" fillId="4" borderId="114" xfId="0" applyFill="1" applyBorder="1"/>
    <xf numFmtId="0" fontId="0" fillId="4" borderId="115" xfId="0" applyFill="1" applyBorder="1"/>
    <xf numFmtId="0" fontId="0" fillId="4" borderId="116" xfId="0" applyFill="1" applyBorder="1"/>
    <xf numFmtId="0" fontId="0" fillId="4" borderId="117" xfId="0" applyFill="1" applyBorder="1"/>
    <xf numFmtId="0" fontId="0" fillId="4" borderId="118" xfId="0" applyFill="1" applyBorder="1"/>
    <xf numFmtId="0" fontId="0" fillId="4" borderId="119" xfId="0" applyFill="1" applyBorder="1"/>
    <xf numFmtId="0" fontId="0" fillId="4" borderId="120" xfId="0" applyFill="1" applyBorder="1"/>
    <xf numFmtId="0" fontId="0" fillId="4" borderId="121" xfId="0" applyFill="1" applyBorder="1"/>
    <xf numFmtId="0" fontId="0" fillId="4" borderId="122" xfId="0" applyFill="1" applyBorder="1"/>
    <xf numFmtId="0" fontId="0" fillId="4" borderId="126" xfId="0" applyFill="1" applyBorder="1"/>
    <xf numFmtId="0" fontId="10" fillId="4" borderId="105" xfId="0" applyFont="1" applyFill="1" applyBorder="1"/>
    <xf numFmtId="0" fontId="10" fillId="4" borderId="9" xfId="0" applyFont="1" applyFill="1" applyBorder="1" applyAlignment="1">
      <alignment horizontal="left"/>
    </xf>
    <xf numFmtId="0" fontId="0" fillId="3" borderId="121" xfId="0" applyFill="1" applyBorder="1"/>
    <xf numFmtId="0" fontId="10" fillId="4" borderId="119" xfId="0" applyFont="1" applyFill="1" applyBorder="1" applyAlignment="1">
      <alignment horizontal="center"/>
    </xf>
    <xf numFmtId="0" fontId="10" fillId="4" borderId="110" xfId="0" applyFont="1" applyFill="1" applyBorder="1" applyAlignment="1">
      <alignment horizontal="center"/>
    </xf>
    <xf numFmtId="0" fontId="0" fillId="4" borderId="127" xfId="0" applyFill="1" applyBorder="1"/>
    <xf numFmtId="0" fontId="3" fillId="4" borderId="128" xfId="0" applyFont="1" applyFill="1" applyBorder="1"/>
    <xf numFmtId="0" fontId="3" fillId="4" borderId="129" xfId="0" applyFont="1" applyFill="1" applyBorder="1"/>
    <xf numFmtId="0" fontId="3" fillId="4" borderId="130" xfId="0" applyFont="1" applyFill="1" applyBorder="1"/>
    <xf numFmtId="0" fontId="3" fillId="4" borderId="74" xfId="0" applyFont="1" applyFill="1" applyBorder="1"/>
    <xf numFmtId="0" fontId="3" fillId="4" borderId="131" xfId="0" applyFont="1" applyFill="1" applyBorder="1"/>
    <xf numFmtId="0" fontId="0" fillId="4" borderId="132" xfId="0" applyFill="1" applyBorder="1"/>
    <xf numFmtId="0" fontId="0" fillId="4" borderId="133" xfId="0" applyFill="1" applyBorder="1"/>
    <xf numFmtId="0" fontId="0" fillId="4" borderId="134" xfId="0" applyFill="1" applyBorder="1"/>
    <xf numFmtId="0" fontId="0" fillId="3" borderId="134" xfId="0" applyFill="1" applyBorder="1"/>
    <xf numFmtId="0" fontId="0" fillId="4" borderId="135" xfId="0" applyFill="1" applyBorder="1"/>
    <xf numFmtId="0" fontId="0" fillId="4" borderId="136" xfId="0" applyFill="1" applyBorder="1"/>
    <xf numFmtId="0" fontId="0" fillId="4" borderId="137" xfId="0" applyFill="1" applyBorder="1"/>
    <xf numFmtId="0" fontId="0" fillId="4" borderId="138" xfId="0" applyFill="1" applyBorder="1"/>
    <xf numFmtId="0" fontId="0" fillId="3" borderId="138" xfId="0" applyFill="1" applyBorder="1"/>
    <xf numFmtId="0" fontId="0" fillId="4" borderId="139" xfId="0" applyFill="1" applyBorder="1"/>
    <xf numFmtId="0" fontId="0" fillId="4" borderId="140" xfId="0" applyFill="1" applyBorder="1"/>
    <xf numFmtId="0" fontId="0" fillId="4" borderId="141" xfId="0" applyFill="1" applyBorder="1"/>
    <xf numFmtId="0" fontId="0" fillId="4" borderId="129" xfId="0" applyFill="1" applyBorder="1"/>
    <xf numFmtId="0" fontId="0" fillId="4" borderId="130" xfId="0" applyFill="1" applyBorder="1"/>
    <xf numFmtId="0" fontId="0" fillId="3" borderId="130" xfId="0" applyFill="1" applyBorder="1"/>
    <xf numFmtId="0" fontId="0" fillId="4" borderId="131" xfId="0" applyFill="1" applyBorder="1"/>
    <xf numFmtId="0" fontId="12" fillId="4" borderId="11" xfId="0" applyFont="1" applyFill="1" applyBorder="1"/>
    <xf numFmtId="0" fontId="0" fillId="0" borderId="44" xfId="0" applyBorder="1"/>
    <xf numFmtId="0" fontId="0" fillId="0" borderId="45" xfId="0" applyBorder="1"/>
    <xf numFmtId="0" fontId="0" fillId="0" borderId="47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/>
    <xf numFmtId="0" fontId="0" fillId="7" borderId="43" xfId="0" applyFill="1" applyBorder="1" applyAlignment="1">
      <alignment horizontal="center"/>
    </xf>
    <xf numFmtId="0" fontId="0" fillId="7" borderId="43" xfId="0" applyFill="1" applyBorder="1"/>
    <xf numFmtId="0" fontId="0" fillId="8" borderId="145" xfId="0" applyFill="1" applyBorder="1"/>
    <xf numFmtId="0" fontId="0" fillId="8" borderId="146" xfId="0" applyFill="1" applyBorder="1"/>
    <xf numFmtId="0" fontId="0" fillId="8" borderId="56" xfId="0" applyFill="1" applyBorder="1"/>
    <xf numFmtId="0" fontId="0" fillId="0" borderId="147" xfId="0" applyBorder="1"/>
    <xf numFmtId="0" fontId="0" fillId="0" borderId="148" xfId="0" applyBorder="1"/>
    <xf numFmtId="0" fontId="0" fillId="0" borderId="142" xfId="0" applyBorder="1"/>
    <xf numFmtId="0" fontId="0" fillId="8" borderId="150" xfId="0" applyFill="1" applyBorder="1"/>
    <xf numFmtId="0" fontId="0" fillId="0" borderId="52" xfId="0" applyBorder="1"/>
    <xf numFmtId="0" fontId="0" fillId="8" borderId="151" xfId="0" applyFill="1" applyBorder="1"/>
    <xf numFmtId="0" fontId="0" fillId="8" borderId="152" xfId="0" applyFill="1" applyBorder="1"/>
    <xf numFmtId="0" fontId="0" fillId="7" borderId="45" xfId="0" applyFill="1" applyBorder="1"/>
    <xf numFmtId="0" fontId="0" fillId="8" borderId="153" xfId="0" applyFill="1" applyBorder="1"/>
    <xf numFmtId="0" fontId="0" fillId="8" borderId="149" xfId="0" applyFill="1" applyBorder="1"/>
    <xf numFmtId="0" fontId="0" fillId="8" borderId="156" xfId="0" applyFill="1" applyBorder="1"/>
    <xf numFmtId="0" fontId="0" fillId="8" borderId="155" xfId="0" applyFill="1" applyBorder="1"/>
    <xf numFmtId="0" fontId="0" fillId="8" borderId="158" xfId="0" applyFill="1" applyBorder="1"/>
    <xf numFmtId="0" fontId="0" fillId="8" borderId="157" xfId="0" applyFill="1" applyBorder="1"/>
    <xf numFmtId="0" fontId="0" fillId="7" borderId="0" xfId="0" applyFill="1" applyBorder="1"/>
    <xf numFmtId="0" fontId="0" fillId="7" borderId="49" xfId="0" applyFill="1" applyBorder="1"/>
    <xf numFmtId="0" fontId="0" fillId="7" borderId="151" xfId="0" applyFill="1" applyBorder="1"/>
    <xf numFmtId="0" fontId="0" fillId="7" borderId="159" xfId="0" applyFill="1" applyBorder="1"/>
    <xf numFmtId="0" fontId="0" fillId="7" borderId="160" xfId="0" applyFill="1" applyBorder="1"/>
    <xf numFmtId="0" fontId="0" fillId="7" borderId="162" xfId="0" applyFill="1" applyBorder="1"/>
    <xf numFmtId="0" fontId="0" fillId="7" borderId="161" xfId="0" applyFill="1" applyBorder="1"/>
    <xf numFmtId="0" fontId="0" fillId="7" borderId="163" xfId="0" applyFill="1" applyBorder="1"/>
    <xf numFmtId="0" fontId="0" fillId="7" borderId="164" xfId="0" applyFill="1" applyBorder="1"/>
    <xf numFmtId="0" fontId="0" fillId="7" borderId="165" xfId="0" applyFill="1" applyBorder="1"/>
    <xf numFmtId="0" fontId="0" fillId="7" borderId="166" xfId="0" applyFill="1" applyBorder="1"/>
    <xf numFmtId="0" fontId="0" fillId="7" borderId="167" xfId="0" applyFill="1" applyBorder="1"/>
    <xf numFmtId="0" fontId="0" fillId="7" borderId="168" xfId="0" applyFill="1" applyBorder="1"/>
    <xf numFmtId="0" fontId="0" fillId="7" borderId="2" xfId="0" applyFill="1" applyBorder="1"/>
    <xf numFmtId="0" fontId="0" fillId="7" borderId="52" xfId="0" applyFill="1" applyBorder="1"/>
    <xf numFmtId="0" fontId="0" fillId="7" borderId="8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15" fillId="0" borderId="172" xfId="0" applyFont="1" applyBorder="1" applyAlignment="1">
      <alignment horizontal="left" vertical="top"/>
    </xf>
    <xf numFmtId="0" fontId="0" fillId="7" borderId="173" xfId="0" applyFill="1" applyBorder="1"/>
    <xf numFmtId="0" fontId="0" fillId="7" borderId="174" xfId="0" applyFill="1" applyBorder="1"/>
    <xf numFmtId="0" fontId="0" fillId="0" borderId="175" xfId="0" applyBorder="1"/>
    <xf numFmtId="0" fontId="0" fillId="0" borderId="174" xfId="0" applyBorder="1"/>
    <xf numFmtId="0" fontId="0" fillId="7" borderId="175" xfId="0" applyFill="1" applyBorder="1"/>
    <xf numFmtId="0" fontId="0" fillId="0" borderId="179" xfId="0" applyBorder="1"/>
    <xf numFmtId="0" fontId="0" fillId="0" borderId="180" xfId="0" applyBorder="1"/>
    <xf numFmtId="0" fontId="0" fillId="0" borderId="182" xfId="0" applyBorder="1"/>
    <xf numFmtId="0" fontId="0" fillId="7" borderId="183" xfId="0" applyFill="1" applyBorder="1"/>
    <xf numFmtId="0" fontId="0" fillId="0" borderId="170" xfId="0" applyBorder="1"/>
    <xf numFmtId="0" fontId="0" fillId="0" borderId="171" xfId="0" applyBorder="1"/>
    <xf numFmtId="0" fontId="0" fillId="0" borderId="172" xfId="0" applyBorder="1"/>
    <xf numFmtId="0" fontId="0" fillId="0" borderId="173" xfId="0" applyBorder="1"/>
    <xf numFmtId="0" fontId="0" fillId="0" borderId="177" xfId="0" applyBorder="1"/>
    <xf numFmtId="0" fontId="0" fillId="0" borderId="178" xfId="0" applyBorder="1"/>
    <xf numFmtId="0" fontId="15" fillId="7" borderId="54" xfId="0" applyFont="1" applyFill="1" applyBorder="1"/>
    <xf numFmtId="0" fontId="15" fillId="7" borderId="54" xfId="0" applyFont="1" applyFill="1" applyBorder="1" applyAlignment="1">
      <alignment horizontal="center"/>
    </xf>
    <xf numFmtId="0" fontId="0" fillId="0" borderId="186" xfId="0" applyBorder="1"/>
    <xf numFmtId="0" fontId="0" fillId="0" borderId="189" xfId="0" applyBorder="1"/>
    <xf numFmtId="0" fontId="0" fillId="7" borderId="184" xfId="0" applyFill="1" applyBorder="1" applyAlignment="1">
      <alignment horizontal="center"/>
    </xf>
    <xf numFmtId="0" fontId="0" fillId="7" borderId="185" xfId="0" applyFill="1" applyBorder="1" applyAlignment="1">
      <alignment horizontal="center"/>
    </xf>
    <xf numFmtId="0" fontId="0" fillId="7" borderId="172" xfId="0" applyFill="1" applyBorder="1" applyAlignment="1">
      <alignment horizontal="center"/>
    </xf>
    <xf numFmtId="0" fontId="15" fillId="7" borderId="43" xfId="0" applyFont="1" applyFill="1" applyBorder="1" applyAlignment="1">
      <alignment horizontal="center"/>
    </xf>
    <xf numFmtId="6" fontId="0" fillId="0" borderId="0" xfId="0" applyNumberFormat="1"/>
    <xf numFmtId="4" fontId="3" fillId="0" borderId="0" xfId="0" applyNumberFormat="1" applyFont="1"/>
    <xf numFmtId="0" fontId="0" fillId="4" borderId="20" xfId="0" applyNumberFormat="1" applyFill="1" applyBorder="1"/>
    <xf numFmtId="0" fontId="0" fillId="3" borderId="35" xfId="0" applyNumberFormat="1" applyFill="1" applyBorder="1"/>
    <xf numFmtId="0" fontId="3" fillId="0" borderId="0" xfId="0" applyNumberFormat="1" applyFont="1" applyBorder="1" applyAlignment="1"/>
    <xf numFmtId="0" fontId="3" fillId="0" borderId="0" xfId="0" applyNumberFormat="1" applyFont="1" applyFill="1" applyBorder="1" applyAlignment="1"/>
    <xf numFmtId="9" fontId="3" fillId="0" borderId="0" xfId="0" applyNumberFormat="1" applyFont="1" applyBorder="1"/>
    <xf numFmtId="0" fontId="0" fillId="4" borderId="191" xfId="0" applyFill="1" applyBorder="1"/>
    <xf numFmtId="0" fontId="0" fillId="4" borderId="192" xfId="0" applyFill="1" applyBorder="1"/>
    <xf numFmtId="0" fontId="0" fillId="4" borderId="193" xfId="0" applyFill="1" applyBorder="1"/>
    <xf numFmtId="0" fontId="0" fillId="4" borderId="190" xfId="0" applyFill="1" applyBorder="1"/>
    <xf numFmtId="0" fontId="0" fillId="4" borderId="195" xfId="0" applyFill="1" applyBorder="1"/>
    <xf numFmtId="0" fontId="0" fillId="4" borderId="194" xfId="0" applyFill="1" applyBorder="1"/>
    <xf numFmtId="0" fontId="0" fillId="4" borderId="196" xfId="0" applyFill="1" applyBorder="1"/>
    <xf numFmtId="0" fontId="0" fillId="4" borderId="198" xfId="0" applyFill="1" applyBorder="1"/>
    <xf numFmtId="0" fontId="0" fillId="4" borderId="197" xfId="0" applyFill="1" applyBorder="1"/>
    <xf numFmtId="0" fontId="0" fillId="4" borderId="199" xfId="0" applyFill="1" applyBorder="1"/>
    <xf numFmtId="0" fontId="0" fillId="4" borderId="200" xfId="0" applyFill="1" applyBorder="1"/>
    <xf numFmtId="0" fontId="0" fillId="4" borderId="201" xfId="0" applyFill="1" applyBorder="1"/>
    <xf numFmtId="0" fontId="0" fillId="4" borderId="202" xfId="0" applyFill="1" applyBorder="1"/>
    <xf numFmtId="0" fontId="0" fillId="4" borderId="203" xfId="0" applyFill="1" applyBorder="1"/>
    <xf numFmtId="0" fontId="10" fillId="4" borderId="0" xfId="0" applyFont="1" applyFill="1" applyBorder="1"/>
    <xf numFmtId="0" fontId="17" fillId="4" borderId="204" xfId="0" applyFont="1" applyFill="1" applyBorder="1" applyAlignment="1">
      <alignment horizontal="center"/>
    </xf>
    <xf numFmtId="0" fontId="17" fillId="4" borderId="204" xfId="0" applyFont="1" applyFill="1" applyBorder="1"/>
    <xf numFmtId="0" fontId="10" fillId="4" borderId="204" xfId="0" applyFont="1" applyFill="1" applyBorder="1"/>
    <xf numFmtId="0" fontId="10" fillId="4" borderId="13" xfId="0" applyFont="1" applyFill="1" applyBorder="1"/>
    <xf numFmtId="0" fontId="10" fillId="4" borderId="67" xfId="0" applyFont="1" applyFill="1" applyBorder="1"/>
    <xf numFmtId="0" fontId="0" fillId="4" borderId="205" xfId="0" applyFill="1" applyBorder="1"/>
    <xf numFmtId="0" fontId="0" fillId="4" borderId="207" xfId="0" applyFill="1" applyBorder="1"/>
    <xf numFmtId="0" fontId="0" fillId="4" borderId="206" xfId="0" applyFill="1" applyBorder="1"/>
    <xf numFmtId="0" fontId="0" fillId="4" borderId="208" xfId="0" applyFill="1" applyBorder="1"/>
    <xf numFmtId="0" fontId="18" fillId="4" borderId="207" xfId="0" applyFont="1" applyFill="1" applyBorder="1" applyAlignment="1">
      <alignment horizontal="center" vertical="center"/>
    </xf>
    <xf numFmtId="0" fontId="18" fillId="4" borderId="209" xfId="0" applyFont="1" applyFill="1" applyBorder="1" applyAlignment="1">
      <alignment horizontal="center" vertical="center"/>
    </xf>
    <xf numFmtId="0" fontId="10" fillId="0" borderId="0" xfId="0" applyFont="1"/>
    <xf numFmtId="0" fontId="10" fillId="4" borderId="16" xfId="0" applyFont="1" applyFill="1" applyBorder="1"/>
    <xf numFmtId="0" fontId="10" fillId="4" borderId="15" xfId="0" applyFont="1" applyFill="1" applyBorder="1"/>
    <xf numFmtId="0" fontId="10" fillId="4" borderId="15" xfId="0" applyFont="1" applyFill="1" applyBorder="1" applyAlignment="1">
      <alignment horizontal="center"/>
    </xf>
    <xf numFmtId="0" fontId="10" fillId="4" borderId="65" xfId="0" applyFont="1" applyFill="1" applyBorder="1"/>
    <xf numFmtId="0" fontId="10" fillId="4" borderId="64" xfId="0" applyFont="1" applyFill="1" applyBorder="1"/>
    <xf numFmtId="0" fontId="10" fillId="4" borderId="14" xfId="0" applyFont="1" applyFill="1" applyBorder="1"/>
    <xf numFmtId="0" fontId="10" fillId="4" borderId="14" xfId="0" applyFont="1" applyFill="1" applyBorder="1" applyAlignment="1">
      <alignment horizontal="center"/>
    </xf>
    <xf numFmtId="0" fontId="0" fillId="4" borderId="216" xfId="0" applyFill="1" applyBorder="1"/>
    <xf numFmtId="0" fontId="0" fillId="4" borderId="220" xfId="0" applyFill="1" applyBorder="1"/>
    <xf numFmtId="0" fontId="0" fillId="4" borderId="221" xfId="0" applyFill="1" applyBorder="1"/>
    <xf numFmtId="0" fontId="0" fillId="4" borderId="224" xfId="0" applyFill="1" applyBorder="1"/>
    <xf numFmtId="0" fontId="0" fillId="4" borderId="225" xfId="0" applyFill="1" applyBorder="1"/>
    <xf numFmtId="0" fontId="0" fillId="4" borderId="228" xfId="0" applyFill="1" applyBorder="1"/>
    <xf numFmtId="0" fontId="0" fillId="4" borderId="229" xfId="0" applyFill="1" applyBorder="1"/>
    <xf numFmtId="0" fontId="0" fillId="4" borderId="230" xfId="0" applyFill="1" applyBorder="1"/>
    <xf numFmtId="0" fontId="0" fillId="4" borderId="231" xfId="0" applyFill="1" applyBorder="1"/>
    <xf numFmtId="0" fontId="0" fillId="3" borderId="221" xfId="0" applyFill="1" applyBorder="1"/>
    <xf numFmtId="0" fontId="0" fillId="3" borderId="225" xfId="0" applyFill="1" applyBorder="1"/>
    <xf numFmtId="0" fontId="0" fillId="3" borderId="208" xfId="0" applyFill="1" applyBorder="1"/>
    <xf numFmtId="0" fontId="0" fillId="7" borderId="43" xfId="0" applyFill="1" applyBorder="1" applyAlignment="1">
      <alignment horizontal="center"/>
    </xf>
    <xf numFmtId="0" fontId="0" fillId="0" borderId="43" xfId="0" applyBorder="1" applyAlignment="1">
      <alignment horizontal="center"/>
    </xf>
    <xf numFmtId="9" fontId="0" fillId="0" borderId="0" xfId="0" applyNumberFormat="1" applyBorder="1" applyAlignment="1">
      <alignment horizontal="left"/>
    </xf>
    <xf numFmtId="9" fontId="0" fillId="0" borderId="0" xfId="0" applyNumberFormat="1" applyBorder="1"/>
    <xf numFmtId="0" fontId="0" fillId="0" borderId="42" xfId="0" applyBorder="1"/>
    <xf numFmtId="0" fontId="0" fillId="0" borderId="41" xfId="0" applyBorder="1"/>
    <xf numFmtId="0" fontId="0" fillId="0" borderId="40" xfId="0" applyBorder="1"/>
    <xf numFmtId="164" fontId="0" fillId="0" borderId="43" xfId="0" applyNumberFormat="1" applyBorder="1"/>
    <xf numFmtId="164" fontId="0" fillId="5" borderId="43" xfId="0" applyNumberFormat="1" applyFill="1" applyBorder="1"/>
    <xf numFmtId="164" fontId="0" fillId="5" borderId="43" xfId="0" applyNumberFormat="1" applyFont="1" applyFill="1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7" borderId="2" xfId="0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7" borderId="52" xfId="0" applyFill="1" applyBorder="1" applyAlignment="1">
      <alignment horizontal="right"/>
    </xf>
    <xf numFmtId="0" fontId="0" fillId="0" borderId="52" xfId="0" applyBorder="1" applyAlignment="1">
      <alignment horizontal="right"/>
    </xf>
    <xf numFmtId="0" fontId="0" fillId="8" borderId="175" xfId="0" applyFill="1" applyBorder="1"/>
    <xf numFmtId="0" fontId="0" fillId="8" borderId="52" xfId="0" applyFill="1" applyBorder="1"/>
    <xf numFmtId="0" fontId="0" fillId="8" borderId="174" xfId="0" applyFill="1" applyBorder="1"/>
    <xf numFmtId="0" fontId="0" fillId="8" borderId="52" xfId="0" applyFill="1" applyBorder="1" applyAlignment="1">
      <alignment horizontal="right"/>
    </xf>
    <xf numFmtId="0" fontId="0" fillId="0" borderId="52" xfId="0" applyBorder="1" applyAlignment="1">
      <alignment horizontal="center"/>
    </xf>
    <xf numFmtId="0" fontId="0" fillId="7" borderId="52" xfId="0" applyFill="1" applyBorder="1" applyAlignment="1">
      <alignment horizontal="center"/>
    </xf>
    <xf numFmtId="0" fontId="0" fillId="8" borderId="52" xfId="0" applyFill="1" applyBorder="1" applyAlignment="1">
      <alignment horizontal="center"/>
    </xf>
    <xf numFmtId="0" fontId="0" fillId="0" borderId="18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4" borderId="232" xfId="0" applyFill="1" applyBorder="1"/>
    <xf numFmtId="0" fontId="0" fillId="4" borderId="233" xfId="0" applyFill="1" applyBorder="1"/>
    <xf numFmtId="0" fontId="0" fillId="4" borderId="234" xfId="0" applyFill="1" applyBorder="1"/>
    <xf numFmtId="0" fontId="0" fillId="4" borderId="235" xfId="0" applyFill="1" applyBorder="1"/>
    <xf numFmtId="0" fontId="0" fillId="3" borderId="236" xfId="0" applyFill="1" applyBorder="1"/>
    <xf numFmtId="0" fontId="0" fillId="4" borderId="225" xfId="0" applyFill="1" applyBorder="1" applyAlignment="1">
      <alignment horizontal="center"/>
    </xf>
    <xf numFmtId="49" fontId="0" fillId="4" borderId="134" xfId="0" applyNumberFormat="1" applyFill="1" applyBorder="1"/>
    <xf numFmtId="49" fontId="0" fillId="4" borderId="130" xfId="0" applyNumberFormat="1" applyFill="1" applyBorder="1"/>
    <xf numFmtId="0" fontId="0" fillId="4" borderId="237" xfId="0" applyFill="1" applyBorder="1"/>
    <xf numFmtId="0" fontId="0" fillId="3" borderId="134" xfId="0" quotePrefix="1" applyFill="1" applyBorder="1"/>
    <xf numFmtId="0" fontId="0" fillId="4" borderId="221" xfId="0" quotePrefix="1" applyFill="1" applyBorder="1"/>
    <xf numFmtId="0" fontId="0" fillId="4" borderId="0" xfId="0" applyFill="1" applyBorder="1" applyAlignment="1">
      <alignment horizontal="right"/>
    </xf>
    <xf numFmtId="0" fontId="0" fillId="3" borderId="225" xfId="0" quotePrefix="1" applyFill="1" applyBorder="1"/>
    <xf numFmtId="0" fontId="0" fillId="4" borderId="225" xfId="0" quotePrefix="1" applyFill="1" applyBorder="1"/>
    <xf numFmtId="0" fontId="0" fillId="4" borderId="208" xfId="0" quotePrefix="1" applyFill="1" applyBorder="1"/>
    <xf numFmtId="0" fontId="0" fillId="4" borderId="89" xfId="0" applyFill="1" applyBorder="1" applyAlignment="1">
      <alignment horizontal="center"/>
    </xf>
    <xf numFmtId="0" fontId="0" fillId="4" borderId="88" xfId="0" applyFill="1" applyBorder="1" applyAlignment="1">
      <alignment horizontal="left"/>
    </xf>
    <xf numFmtId="0" fontId="0" fillId="4" borderId="238" xfId="0" applyFill="1" applyBorder="1"/>
    <xf numFmtId="0" fontId="0" fillId="4" borderId="239" xfId="0" applyFill="1" applyBorder="1"/>
    <xf numFmtId="0" fontId="0" fillId="4" borderId="240" xfId="0" applyFill="1" applyBorder="1"/>
    <xf numFmtId="0" fontId="0" fillId="4" borderId="241" xfId="0" applyFill="1" applyBorder="1"/>
    <xf numFmtId="0" fontId="0" fillId="3" borderId="241" xfId="0" applyFill="1" applyBorder="1"/>
    <xf numFmtId="0" fontId="0" fillId="4" borderId="87" xfId="0" applyFill="1" applyBorder="1" applyAlignment="1">
      <alignment horizontal="center"/>
    </xf>
    <xf numFmtId="0" fontId="0" fillId="3" borderId="238" xfId="0" applyFill="1" applyBorder="1"/>
    <xf numFmtId="0" fontId="0" fillId="3" borderId="242" xfId="0" applyFill="1" applyBorder="1"/>
    <xf numFmtId="0" fontId="0" fillId="4" borderId="245" xfId="0" applyFill="1" applyBorder="1"/>
    <xf numFmtId="0" fontId="0" fillId="4" borderId="246" xfId="0" applyFill="1" applyBorder="1"/>
    <xf numFmtId="0" fontId="0" fillId="4" borderId="130" xfId="0" applyFill="1" applyBorder="1" applyAlignment="1">
      <alignment horizontal="center"/>
    </xf>
    <xf numFmtId="14" fontId="0" fillId="0" borderId="43" xfId="0" applyNumberFormat="1" applyBorder="1"/>
    <xf numFmtId="0" fontId="0" fillId="0" borderId="142" xfId="0" applyBorder="1" applyAlignment="1">
      <alignment horizontal="center"/>
    </xf>
    <xf numFmtId="14" fontId="0" fillId="0" borderId="43" xfId="0" applyNumberFormat="1" applyBorder="1" applyAlignment="1">
      <alignment horizontal="center"/>
    </xf>
    <xf numFmtId="0" fontId="0" fillId="4" borderId="77" xfId="0" applyFill="1" applyBorder="1" applyAlignment="1">
      <alignment horizontal="center"/>
    </xf>
    <xf numFmtId="0" fontId="0" fillId="4" borderId="91" xfId="0" applyFill="1" applyBorder="1" applyAlignment="1">
      <alignment horizontal="center"/>
    </xf>
    <xf numFmtId="0" fontId="0" fillId="3" borderId="225" xfId="0" applyFill="1" applyBorder="1" applyAlignment="1">
      <alignment horizontal="center"/>
    </xf>
    <xf numFmtId="0" fontId="0" fillId="0" borderId="0" xfId="0" applyAlignment="1"/>
    <xf numFmtId="0" fontId="0" fillId="0" borderId="250" xfId="0" applyBorder="1"/>
    <xf numFmtId="0" fontId="0" fillId="0" borderId="251" xfId="0" applyBorder="1"/>
    <xf numFmtId="0" fontId="0" fillId="0" borderId="252" xfId="0" applyBorder="1"/>
    <xf numFmtId="0" fontId="0" fillId="0" borderId="253" xfId="0" applyBorder="1"/>
    <xf numFmtId="0" fontId="0" fillId="0" borderId="254" xfId="0" applyBorder="1"/>
    <xf numFmtId="0" fontId="0" fillId="0" borderId="255" xfId="0" applyBorder="1"/>
    <xf numFmtId="0" fontId="0" fillId="0" borderId="256" xfId="0" applyBorder="1"/>
    <xf numFmtId="0" fontId="0" fillId="0" borderId="257" xfId="0" applyBorder="1"/>
    <xf numFmtId="0" fontId="0" fillId="0" borderId="43" xfId="0" applyNumberFormat="1" applyBorder="1"/>
    <xf numFmtId="0" fontId="0" fillId="0" borderId="258" xfId="0" applyBorder="1"/>
    <xf numFmtId="0" fontId="0" fillId="0" borderId="43" xfId="0" applyBorder="1" applyAlignment="1">
      <alignment horizontal="center"/>
    </xf>
    <xf numFmtId="9" fontId="0" fillId="0" borderId="41" xfId="0" applyNumberFormat="1" applyBorder="1"/>
    <xf numFmtId="0" fontId="0" fillId="2" borderId="42" xfId="0" applyFill="1" applyBorder="1"/>
    <xf numFmtId="0" fontId="0" fillId="2" borderId="259" xfId="0" applyFill="1" applyBorder="1" applyAlignment="1">
      <alignment horizontal="center"/>
    </xf>
    <xf numFmtId="0" fontId="0" fillId="2" borderId="26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15" xfId="0" applyFill="1" applyBorder="1" applyAlignment="1">
      <alignment horizontal="center"/>
    </xf>
    <xf numFmtId="0" fontId="0" fillId="6" borderId="170" xfId="0" applyFill="1" applyBorder="1" applyAlignment="1">
      <alignment horizontal="center"/>
    </xf>
    <xf numFmtId="0" fontId="0" fillId="6" borderId="171" xfId="0" applyFill="1" applyBorder="1" applyAlignment="1">
      <alignment horizontal="center"/>
    </xf>
    <xf numFmtId="0" fontId="0" fillId="0" borderId="171" xfId="0" applyBorder="1" applyAlignment="1"/>
    <xf numFmtId="0" fontId="5" fillId="7" borderId="54" xfId="0" applyFont="1" applyFill="1" applyBorder="1" applyAlignment="1">
      <alignment horizontal="center" vertical="center"/>
    </xf>
    <xf numFmtId="0" fontId="0" fillId="7" borderId="142" xfId="0" applyFill="1" applyBorder="1" applyAlignment="1">
      <alignment horizontal="center" vertical="center"/>
    </xf>
    <xf numFmtId="0" fontId="0" fillId="7" borderId="44" xfId="0" applyFill="1" applyBorder="1" applyAlignment="1">
      <alignment horizontal="center"/>
    </xf>
    <xf numFmtId="0" fontId="0" fillId="7" borderId="45" xfId="0" applyFill="1" applyBorder="1" applyAlignment="1">
      <alignment horizontal="center"/>
    </xf>
    <xf numFmtId="0" fontId="0" fillId="7" borderId="47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1" xfId="0" applyFont="1" applyBorder="1" applyAlignment="1">
      <alignment horizontal="right"/>
    </xf>
    <xf numFmtId="0" fontId="0" fillId="0" borderId="172" xfId="0" applyFont="1" applyBorder="1" applyAlignment="1">
      <alignment horizontal="right"/>
    </xf>
    <xf numFmtId="0" fontId="0" fillId="0" borderId="4" xfId="0" applyBorder="1" applyAlignment="1">
      <alignment horizontal="left"/>
    </xf>
    <xf numFmtId="0" fontId="16" fillId="6" borderId="178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7" xfId="0" applyBorder="1" applyAlignment="1">
      <alignment horizontal="center"/>
    </xf>
    <xf numFmtId="0" fontId="3" fillId="7" borderId="54" xfId="0" applyFont="1" applyFill="1" applyBorder="1" applyAlignment="1">
      <alignment horizontal="center" vertical="center"/>
    </xf>
    <xf numFmtId="0" fontId="3" fillId="7" borderId="142" xfId="0" applyFont="1" applyFill="1" applyBorder="1" applyAlignment="1">
      <alignment horizontal="center" vertical="center"/>
    </xf>
    <xf numFmtId="0" fontId="3" fillId="0" borderId="171" xfId="0" applyFont="1" applyBorder="1" applyAlignment="1">
      <alignment horizontal="right"/>
    </xf>
    <xf numFmtId="0" fontId="0" fillId="0" borderId="171" xfId="0" applyBorder="1" applyAlignment="1">
      <alignment horizontal="right"/>
    </xf>
    <xf numFmtId="0" fontId="0" fillId="0" borderId="172" xfId="0" applyBorder="1" applyAlignment="1">
      <alignment horizontal="right"/>
    </xf>
    <xf numFmtId="0" fontId="0" fillId="7" borderId="6" xfId="0" applyFill="1" applyBorder="1" applyAlignment="1">
      <alignment horizontal="left"/>
    </xf>
    <xf numFmtId="0" fontId="0" fillId="7" borderId="7" xfId="0" applyFill="1" applyBorder="1" applyAlignment="1">
      <alignment horizontal="left"/>
    </xf>
    <xf numFmtId="0" fontId="0" fillId="7" borderId="8" xfId="0" applyFill="1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144" xfId="0" applyFont="1" applyBorder="1" applyAlignment="1">
      <alignment horizontal="right"/>
    </xf>
    <xf numFmtId="0" fontId="3" fillId="0" borderId="154" xfId="0" applyFont="1" applyBorder="1" applyAlignment="1">
      <alignment horizontal="right"/>
    </xf>
    <xf numFmtId="0" fontId="3" fillId="0" borderId="143" xfId="0" applyFont="1" applyBorder="1" applyAlignment="1">
      <alignment horizontal="right"/>
    </xf>
    <xf numFmtId="0" fontId="13" fillId="7" borderId="54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7" borderId="6" xfId="0" applyFill="1" applyBorder="1" applyAlignment="1">
      <alignment horizontal="right"/>
    </xf>
    <xf numFmtId="0" fontId="0" fillId="7" borderId="7" xfId="0" applyFill="1" applyBorder="1" applyAlignment="1">
      <alignment horizontal="right"/>
    </xf>
    <xf numFmtId="0" fontId="0" fillId="7" borderId="8" xfId="0" applyFill="1" applyBorder="1" applyAlignment="1">
      <alignment horizontal="right"/>
    </xf>
    <xf numFmtId="0" fontId="0" fillId="9" borderId="43" xfId="0" applyFill="1" applyBorder="1" applyAlignment="1">
      <alignment horizontal="center" vertical="center"/>
    </xf>
    <xf numFmtId="0" fontId="0" fillId="7" borderId="43" xfId="0" applyFill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0" fillId="8" borderId="146" xfId="0" applyFill="1" applyBorder="1" applyAlignment="1">
      <alignment horizontal="left"/>
    </xf>
    <xf numFmtId="0" fontId="0" fillId="8" borderId="169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7" fillId="0" borderId="6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5" borderId="43" xfId="0" applyFont="1" applyFill="1" applyBorder="1" applyAlignment="1">
      <alignment horizontal="center"/>
    </xf>
    <xf numFmtId="0" fontId="8" fillId="0" borderId="5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14" fontId="0" fillId="0" borderId="43" xfId="0" applyNumberFormat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5" fillId="0" borderId="43" xfId="0" applyFont="1" applyBorder="1" applyAlignment="1">
      <alignment horizontal="center" wrapText="1"/>
    </xf>
    <xf numFmtId="0" fontId="6" fillId="0" borderId="43" xfId="0" applyFont="1" applyBorder="1" applyAlignment="1">
      <alignment horizontal="center" wrapText="1"/>
    </xf>
    <xf numFmtId="0" fontId="6" fillId="0" borderId="43" xfId="0" applyFont="1" applyBorder="1" applyAlignment="1">
      <alignment horizontal="center" vertical="center"/>
    </xf>
    <xf numFmtId="0" fontId="0" fillId="4" borderId="18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66" xfId="0" applyFill="1" applyBorder="1" applyAlignment="1">
      <alignment horizontal="center"/>
    </xf>
    <xf numFmtId="0" fontId="1" fillId="4" borderId="17" xfId="0" applyFont="1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1" fillId="4" borderId="66" xfId="0" applyFont="1" applyFill="1" applyBorder="1" applyAlignment="1">
      <alignment horizontal="left"/>
    </xf>
    <xf numFmtId="0" fontId="0" fillId="4" borderId="66" xfId="0" applyFill="1" applyBorder="1" applyAlignment="1">
      <alignment horizontal="left"/>
    </xf>
    <xf numFmtId="49" fontId="0" fillId="4" borderId="17" xfId="0" applyNumberFormat="1" applyFill="1" applyBorder="1" applyAlignment="1">
      <alignment horizontal="center"/>
    </xf>
    <xf numFmtId="0" fontId="10" fillId="4" borderId="13" xfId="0" applyFont="1" applyFill="1" applyBorder="1" applyAlignment="1">
      <alignment horizontal="left" vertical="center"/>
    </xf>
    <xf numFmtId="0" fontId="0" fillId="4" borderId="125" xfId="0" applyFill="1" applyBorder="1" applyAlignment="1">
      <alignment horizontal="center"/>
    </xf>
    <xf numFmtId="0" fontId="0" fillId="4" borderId="123" xfId="0" applyFill="1" applyBorder="1" applyAlignment="1">
      <alignment horizontal="center"/>
    </xf>
    <xf numFmtId="0" fontId="0" fillId="4" borderId="124" xfId="0" applyFill="1" applyBorder="1" applyAlignment="1">
      <alignment horizontal="center"/>
    </xf>
    <xf numFmtId="0" fontId="0" fillId="3" borderId="214" xfId="0" applyFill="1" applyBorder="1" applyAlignment="1">
      <alignment horizontal="center"/>
    </xf>
    <xf numFmtId="0" fontId="0" fillId="3" borderId="206" xfId="0" applyFill="1" applyBorder="1" applyAlignment="1">
      <alignment horizontal="center"/>
    </xf>
    <xf numFmtId="0" fontId="18" fillId="4" borderId="210" xfId="0" applyFont="1" applyFill="1" applyBorder="1" applyAlignment="1">
      <alignment horizontal="center" vertical="center"/>
    </xf>
    <xf numFmtId="0" fontId="18" fillId="4" borderId="211" xfId="0" applyFont="1" applyFill="1" applyBorder="1" applyAlignment="1">
      <alignment horizontal="center" vertical="center"/>
    </xf>
    <xf numFmtId="0" fontId="18" fillId="4" borderId="212" xfId="0" applyFont="1" applyFill="1" applyBorder="1" applyAlignment="1">
      <alignment horizontal="center" vertical="center"/>
    </xf>
    <xf numFmtId="0" fontId="0" fillId="4" borderId="217" xfId="0" applyFill="1" applyBorder="1" applyAlignment="1">
      <alignment horizontal="center"/>
    </xf>
    <xf numFmtId="0" fontId="0" fillId="4" borderId="133" xfId="0" applyFill="1" applyBorder="1" applyAlignment="1">
      <alignment horizontal="center"/>
    </xf>
    <xf numFmtId="0" fontId="0" fillId="4" borderId="219" xfId="0" applyFill="1" applyBorder="1" applyAlignment="1">
      <alignment horizontal="center"/>
    </xf>
    <xf numFmtId="0" fontId="0" fillId="4" borderId="129" xfId="0" applyFill="1" applyBorder="1" applyAlignment="1">
      <alignment horizontal="center"/>
    </xf>
    <xf numFmtId="0" fontId="0" fillId="4" borderId="213" xfId="0" applyFill="1" applyBorder="1" applyAlignment="1">
      <alignment horizontal="center"/>
    </xf>
    <xf numFmtId="0" fontId="0" fillId="4" borderId="116" xfId="0" applyFill="1" applyBorder="1" applyAlignment="1">
      <alignment horizontal="center"/>
    </xf>
    <xf numFmtId="0" fontId="0" fillId="3" borderId="217" xfId="0" applyFill="1" applyBorder="1" applyAlignment="1">
      <alignment horizontal="center"/>
    </xf>
    <xf numFmtId="0" fontId="0" fillId="3" borderId="133" xfId="0" applyFill="1" applyBorder="1" applyAlignment="1">
      <alignment horizontal="center"/>
    </xf>
    <xf numFmtId="0" fontId="0" fillId="3" borderId="219" xfId="0" applyFill="1" applyBorder="1" applyAlignment="1">
      <alignment horizontal="center"/>
    </xf>
    <xf numFmtId="0" fontId="0" fillId="3" borderId="129" xfId="0" applyFill="1" applyBorder="1" applyAlignment="1">
      <alignment horizontal="center"/>
    </xf>
    <xf numFmtId="0" fontId="0" fillId="4" borderId="215" xfId="0" applyFill="1" applyBorder="1" applyAlignment="1">
      <alignment horizontal="center"/>
    </xf>
    <xf numFmtId="0" fontId="0" fillId="4" borderId="75" xfId="0" applyFill="1" applyBorder="1" applyAlignment="1">
      <alignment horizontal="center"/>
    </xf>
    <xf numFmtId="0" fontId="0" fillId="4" borderId="218" xfId="0" applyFill="1" applyBorder="1" applyAlignment="1">
      <alignment horizontal="center"/>
    </xf>
    <xf numFmtId="0" fontId="0" fillId="3" borderId="222" xfId="0" applyFill="1" applyBorder="1" applyAlignment="1">
      <alignment horizontal="center"/>
    </xf>
    <xf numFmtId="0" fontId="0" fillId="3" borderId="220" xfId="0" applyFill="1" applyBorder="1" applyAlignment="1">
      <alignment horizontal="center"/>
    </xf>
    <xf numFmtId="0" fontId="0" fillId="3" borderId="226" xfId="0" applyFill="1" applyBorder="1" applyAlignment="1">
      <alignment horizontal="center"/>
    </xf>
    <xf numFmtId="0" fontId="0" fillId="3" borderId="224" xfId="0" applyFill="1" applyBorder="1" applyAlignment="1">
      <alignment horizontal="center"/>
    </xf>
    <xf numFmtId="0" fontId="0" fillId="4" borderId="222" xfId="0" applyFill="1" applyBorder="1" applyAlignment="1">
      <alignment horizontal="center"/>
    </xf>
    <xf numFmtId="0" fontId="0" fillId="4" borderId="223" xfId="0" applyFill="1" applyBorder="1" applyAlignment="1">
      <alignment horizontal="center"/>
    </xf>
    <xf numFmtId="0" fontId="0" fillId="4" borderId="214" xfId="0" applyFill="1" applyBorder="1" applyAlignment="1">
      <alignment horizontal="center"/>
    </xf>
    <xf numFmtId="0" fontId="0" fillId="4" borderId="67" xfId="0" applyFill="1" applyBorder="1" applyAlignment="1">
      <alignment horizontal="center"/>
    </xf>
    <xf numFmtId="0" fontId="0" fillId="4" borderId="226" xfId="0" applyFill="1" applyBorder="1" applyAlignment="1">
      <alignment horizontal="center"/>
    </xf>
    <xf numFmtId="0" fontId="0" fillId="4" borderId="227" xfId="0" applyFill="1" applyBorder="1" applyAlignment="1">
      <alignment horizontal="center"/>
    </xf>
    <xf numFmtId="0" fontId="19" fillId="4" borderId="17" xfId="0" applyFont="1" applyFill="1" applyBorder="1" applyAlignment="1">
      <alignment horizontal="left"/>
    </xf>
    <xf numFmtId="0" fontId="1" fillId="4" borderId="17" xfId="0" applyFont="1" applyFill="1" applyBorder="1" applyAlignment="1">
      <alignment horizontal="left" vertical="center"/>
    </xf>
    <xf numFmtId="0" fontId="0" fillId="4" borderId="13" xfId="0" applyFill="1" applyBorder="1" applyAlignment="1">
      <alignment horizontal="left"/>
    </xf>
    <xf numFmtId="0" fontId="0" fillId="4" borderId="247" xfId="0" applyFill="1" applyBorder="1" applyAlignment="1">
      <alignment horizontal="center"/>
    </xf>
    <xf numFmtId="0" fontId="0" fillId="0" borderId="248" xfId="0" applyBorder="1" applyAlignment="1">
      <alignment horizontal="center" vertical="center"/>
    </xf>
    <xf numFmtId="0" fontId="0" fillId="0" borderId="249" xfId="0" applyBorder="1" applyAlignment="1">
      <alignment horizontal="center" vertical="center"/>
    </xf>
    <xf numFmtId="0" fontId="0" fillId="0" borderId="262" xfId="0" applyBorder="1"/>
    <xf numFmtId="0" fontId="0" fillId="5" borderId="263" xfId="0" applyFill="1" applyBorder="1"/>
    <xf numFmtId="0" fontId="0" fillId="5" borderId="3" xfId="0" applyFill="1" applyBorder="1" applyAlignment="1"/>
    <xf numFmtId="0" fontId="0" fillId="5" borderId="261" xfId="0" applyFill="1" applyBorder="1"/>
    <xf numFmtId="0" fontId="0" fillId="0" borderId="264" xfId="0" applyFill="1" applyBorder="1"/>
    <xf numFmtId="0" fontId="0" fillId="0" borderId="0" xfId="0" applyNumberFormat="1" applyBorder="1"/>
    <xf numFmtId="0" fontId="0" fillId="0" borderId="43" xfId="0" applyFill="1" applyBorder="1" applyAlignment="1">
      <alignment horizontal="right"/>
    </xf>
    <xf numFmtId="0" fontId="0" fillId="8" borderId="0" xfId="0" applyFill="1" applyBorder="1"/>
    <xf numFmtId="0" fontId="0" fillId="4" borderId="265" xfId="0" applyFill="1" applyBorder="1"/>
    <xf numFmtId="44" fontId="0" fillId="7" borderId="181" xfId="0" applyNumberFormat="1" applyFill="1" applyBorder="1"/>
    <xf numFmtId="44" fontId="0" fillId="7" borderId="176" xfId="0" applyNumberFormat="1" applyFill="1" applyBorder="1"/>
    <xf numFmtId="44" fontId="0" fillId="7" borderId="187" xfId="0" applyNumberFormat="1" applyFill="1" applyBorder="1"/>
    <xf numFmtId="44" fontId="0" fillId="7" borderId="188" xfId="0" applyNumberFormat="1" applyFill="1" applyBorder="1"/>
    <xf numFmtId="44" fontId="0" fillId="0" borderId="43" xfId="0" applyNumberFormat="1" applyBorder="1"/>
    <xf numFmtId="44" fontId="0" fillId="3" borderId="243" xfId="0" applyNumberFormat="1" applyFill="1" applyBorder="1"/>
    <xf numFmtId="44" fontId="0" fillId="3" borderId="208" xfId="0" applyNumberFormat="1" applyFill="1" applyBorder="1"/>
    <xf numFmtId="44" fontId="0" fillId="4" borderId="208" xfId="0" applyNumberFormat="1" applyFill="1" applyBorder="1"/>
    <xf numFmtId="44" fontId="0" fillId="3" borderId="214" xfId="0" applyNumberFormat="1" applyFill="1" applyBorder="1" applyAlignment="1">
      <alignment horizontal="center"/>
    </xf>
    <xf numFmtId="44" fontId="0" fillId="3" borderId="206" xfId="0" applyNumberFormat="1" applyFill="1" applyBorder="1" applyAlignment="1">
      <alignment horizontal="center"/>
    </xf>
    <xf numFmtId="44" fontId="0" fillId="4" borderId="214" xfId="0" applyNumberFormat="1" applyFill="1" applyBorder="1" applyAlignment="1">
      <alignment horizontal="center"/>
    </xf>
    <xf numFmtId="44" fontId="0" fillId="4" borderId="67" xfId="0" applyNumberFormat="1" applyFill="1" applyBorder="1" applyAlignment="1">
      <alignment horizontal="center"/>
    </xf>
    <xf numFmtId="44" fontId="0" fillId="4" borderId="244" xfId="0" applyNumberFormat="1" applyFill="1" applyBorder="1"/>
    <xf numFmtId="44" fontId="0" fillId="0" borderId="8" xfId="0" applyNumberFormat="1" applyBorder="1"/>
    <xf numFmtId="44" fontId="0" fillId="4" borderId="20" xfId="0" applyNumberFormat="1" applyFill="1" applyBorder="1"/>
    <xf numFmtId="44" fontId="0" fillId="3" borderId="2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  <color rgb="FF57E772"/>
      <color rgb="FFA7D9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3295578592387"/>
          <c:y val="0.11734721515648258"/>
          <c:w val="0.80526799688477857"/>
          <c:h val="0.677266650022924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'Consulta de gráficas'!$A$4</c:f>
              <c:strCache>
                <c:ptCount val="1"/>
                <c:pt idx="0">
                  <c:v>Activos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'Consulta de gráficas'!$A$5:$A$14</c:f>
              <c:strCache>
                <c:ptCount val="10"/>
                <c:pt idx="0">
                  <c:v>Caja</c:v>
                </c:pt>
                <c:pt idx="1">
                  <c:v>Bancos</c:v>
                </c:pt>
                <c:pt idx="2">
                  <c:v>Almacén</c:v>
                </c:pt>
                <c:pt idx="3">
                  <c:v>Clientes</c:v>
                </c:pt>
                <c:pt idx="4">
                  <c:v>IVA acreditable</c:v>
                </c:pt>
                <c:pt idx="5">
                  <c:v>IVA por acreditar</c:v>
                </c:pt>
                <c:pt idx="6">
                  <c:v>Equipo de computo</c:v>
                </c:pt>
                <c:pt idx="7">
                  <c:v>Equipo de transporte</c:v>
                </c:pt>
                <c:pt idx="8">
                  <c:v>Mobiliario y equipo</c:v>
                </c:pt>
                <c:pt idx="9">
                  <c:v>Rentas pagadas por anticipado</c:v>
                </c:pt>
              </c:strCache>
            </c:strRef>
          </c:cat>
          <c:val>
            <c:numRef>
              <c:f>'Consulta de gráficas'!$B$5:$B$14</c:f>
              <c:numCache>
                <c:formatCode>General</c:formatCode>
                <c:ptCount val="10"/>
                <c:pt idx="0">
                  <c:v>5000</c:v>
                </c:pt>
                <c:pt idx="1">
                  <c:v>246768.98000000004</c:v>
                </c:pt>
                <c:pt idx="2">
                  <c:v>8529.630000000001</c:v>
                </c:pt>
                <c:pt idx="3">
                  <c:v>5916</c:v>
                </c:pt>
                <c:pt idx="4">
                  <c:v>4830</c:v>
                </c:pt>
                <c:pt idx="5">
                  <c:v>900</c:v>
                </c:pt>
                <c:pt idx="6">
                  <c:v>10000</c:v>
                </c:pt>
                <c:pt idx="7">
                  <c:v>75000</c:v>
                </c:pt>
                <c:pt idx="8">
                  <c:v>37000</c:v>
                </c:pt>
                <c:pt idx="9">
                  <c:v>12000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23544704"/>
        <c:axId val="123546240"/>
        <c:axId val="0"/>
      </c:bar3DChart>
      <c:catAx>
        <c:axId val="123544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23546240"/>
        <c:crosses val="autoZero"/>
        <c:auto val="1"/>
        <c:lblAlgn val="ctr"/>
        <c:lblOffset val="100"/>
        <c:noMultiLvlLbl val="0"/>
      </c:catAx>
      <c:valAx>
        <c:axId val="123546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5447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'Consulta de gráficas'!$A$20</c:f>
              <c:strCache>
                <c:ptCount val="1"/>
                <c:pt idx="0">
                  <c:v>MONTO A PAGAR</c:v>
                </c:pt>
              </c:strCache>
            </c:strRef>
          </c:tx>
          <c:invertIfNegative val="0"/>
          <c:cat>
            <c:strRef>
              <c:f>'Consulta de gráficas'!$B$19</c:f>
              <c:strCache>
                <c:ptCount val="1"/>
                <c:pt idx="0">
                  <c:v>A</c:v>
                </c:pt>
              </c:strCache>
            </c:strRef>
          </c:cat>
          <c:val>
            <c:numRef>
              <c:f>'Consulta de gráficas'!$B$20</c:f>
              <c:numCache>
                <c:formatCode>General</c:formatCode>
                <c:ptCount val="1"/>
                <c:pt idx="0">
                  <c:v>10962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070272"/>
        <c:axId val="116088832"/>
      </c:barChart>
      <c:catAx>
        <c:axId val="1160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088832"/>
        <c:crosses val="autoZero"/>
        <c:auto val="1"/>
        <c:lblAlgn val="ctr"/>
        <c:lblOffset val="100"/>
        <c:noMultiLvlLbl val="0"/>
      </c:catAx>
      <c:valAx>
        <c:axId val="116088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070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4.jpeg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174625</xdr:colOff>
      <xdr:row>0</xdr:row>
      <xdr:rowOff>182563</xdr:rowOff>
    </xdr:from>
    <xdr:to>
      <xdr:col>5</xdr:col>
      <xdr:colOff>174626</xdr:colOff>
      <xdr:row>4</xdr:row>
      <xdr:rowOff>7938</xdr:rowOff>
    </xdr:to>
    <xdr:cxnSp macro="">
      <xdr:nvCxnSpPr>
        <xdr:cNvPr id="4" name="3 Conector recto"/>
        <xdr:cNvCxnSpPr/>
      </xdr:nvCxnSpPr>
      <xdr:spPr>
        <a:xfrm flipH="1">
          <a:off x="4318000" y="182563"/>
          <a:ext cx="1" cy="587375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158750</xdr:colOff>
      <xdr:row>0</xdr:row>
      <xdr:rowOff>179917</xdr:rowOff>
    </xdr:from>
    <xdr:to>
      <xdr:col>7</xdr:col>
      <xdr:colOff>754062</xdr:colOff>
      <xdr:row>0</xdr:row>
      <xdr:rowOff>182565</xdr:rowOff>
    </xdr:to>
    <xdr:cxnSp macro="">
      <xdr:nvCxnSpPr>
        <xdr:cNvPr id="23" name="22 Conector recto"/>
        <xdr:cNvCxnSpPr/>
      </xdr:nvCxnSpPr>
      <xdr:spPr>
        <a:xfrm>
          <a:off x="3884083" y="179917"/>
          <a:ext cx="2373312" cy="2648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176213</xdr:colOff>
      <xdr:row>4</xdr:row>
      <xdr:rowOff>1589</xdr:rowOff>
    </xdr:from>
    <xdr:to>
      <xdr:col>7</xdr:col>
      <xdr:colOff>747713</xdr:colOff>
      <xdr:row>4</xdr:row>
      <xdr:rowOff>1589</xdr:rowOff>
    </xdr:to>
    <xdr:cxnSp macro="">
      <xdr:nvCxnSpPr>
        <xdr:cNvPr id="32" name="31 Conector recto"/>
        <xdr:cNvCxnSpPr/>
      </xdr:nvCxnSpPr>
      <xdr:spPr>
        <a:xfrm>
          <a:off x="4477117" y="792897"/>
          <a:ext cx="2351942" cy="0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755650</xdr:colOff>
      <xdr:row>0</xdr:row>
      <xdr:rowOff>176213</xdr:rowOff>
    </xdr:from>
    <xdr:to>
      <xdr:col>7</xdr:col>
      <xdr:colOff>755651</xdr:colOff>
      <xdr:row>4</xdr:row>
      <xdr:rowOff>1588</xdr:rowOff>
    </xdr:to>
    <xdr:cxnSp macro="">
      <xdr:nvCxnSpPr>
        <xdr:cNvPr id="35" name="34 Conector recto"/>
        <xdr:cNvCxnSpPr/>
      </xdr:nvCxnSpPr>
      <xdr:spPr>
        <a:xfrm flipH="1">
          <a:off x="6256338" y="176213"/>
          <a:ext cx="1" cy="619125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176212</xdr:colOff>
      <xdr:row>1</xdr:row>
      <xdr:rowOff>190500</xdr:rowOff>
    </xdr:from>
    <xdr:to>
      <xdr:col>7</xdr:col>
      <xdr:colOff>762000</xdr:colOff>
      <xdr:row>1</xdr:row>
      <xdr:rowOff>192089</xdr:rowOff>
    </xdr:to>
    <xdr:cxnSp macro="">
      <xdr:nvCxnSpPr>
        <xdr:cNvPr id="48" name="47 Conector recto"/>
        <xdr:cNvCxnSpPr/>
      </xdr:nvCxnSpPr>
      <xdr:spPr>
        <a:xfrm flipV="1">
          <a:off x="4476069" y="394607"/>
          <a:ext cx="2545217" cy="1589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183173</xdr:colOff>
      <xdr:row>3</xdr:row>
      <xdr:rowOff>0</xdr:rowOff>
    </xdr:from>
    <xdr:to>
      <xdr:col>7</xdr:col>
      <xdr:colOff>740834</xdr:colOff>
      <xdr:row>3</xdr:row>
      <xdr:rowOff>1140</xdr:rowOff>
    </xdr:to>
    <xdr:cxnSp macro="">
      <xdr:nvCxnSpPr>
        <xdr:cNvPr id="49" name="48 Conector recto"/>
        <xdr:cNvCxnSpPr/>
      </xdr:nvCxnSpPr>
      <xdr:spPr>
        <a:xfrm>
          <a:off x="3912577" y="593481"/>
          <a:ext cx="2338103" cy="1140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359019</xdr:colOff>
      <xdr:row>37</xdr:row>
      <xdr:rowOff>80596</xdr:rowOff>
    </xdr:from>
    <xdr:to>
      <xdr:col>4</xdr:col>
      <xdr:colOff>1143000</xdr:colOff>
      <xdr:row>37</xdr:row>
      <xdr:rowOff>427832</xdr:rowOff>
    </xdr:to>
    <xdr:pic>
      <xdr:nvPicPr>
        <xdr:cNvPr id="2" name="1 Imagen" descr="https://encrypted-tbn2.gstatic.com/images?q=tbn:ANd9GcQWv30m2hKXNsmAVYcGMJF8D3NJzhD2kn72BcfuYjuuVkNyQIH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2384" y="7151077"/>
          <a:ext cx="783981" cy="347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123092</xdr:colOff>
      <xdr:row>37</xdr:row>
      <xdr:rowOff>51288</xdr:rowOff>
    </xdr:from>
    <xdr:to>
      <xdr:col>5</xdr:col>
      <xdr:colOff>813289</xdr:colOff>
      <xdr:row>37</xdr:row>
      <xdr:rowOff>426218</xdr:rowOff>
    </xdr:to>
    <xdr:pic>
      <xdr:nvPicPr>
        <xdr:cNvPr id="3" name="2 Imagen" descr="https://encrypted-tbn2.gstatic.com/images?q=tbn:ANd9GcQWv30m2hKXNsmAVYcGMJF8D3NJzhD2kn72BcfuYjuuVkNyQIH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4515" y="7121769"/>
          <a:ext cx="690197" cy="374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402982</xdr:colOff>
      <xdr:row>37</xdr:row>
      <xdr:rowOff>58615</xdr:rowOff>
    </xdr:from>
    <xdr:to>
      <xdr:col>3</xdr:col>
      <xdr:colOff>1121020</xdr:colOff>
      <xdr:row>37</xdr:row>
      <xdr:rowOff>402980</xdr:rowOff>
    </xdr:to>
    <xdr:pic>
      <xdr:nvPicPr>
        <xdr:cNvPr id="5" name="4 Imagen" descr="Resultado de imagen para firma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8982" y="7129096"/>
          <a:ext cx="718038" cy="344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654844</xdr:colOff>
      <xdr:row>52</xdr:row>
      <xdr:rowOff>119063</xdr:rowOff>
    </xdr:from>
    <xdr:to>
      <xdr:col>4</xdr:col>
      <xdr:colOff>1581229</xdr:colOff>
      <xdr:row>52</xdr:row>
      <xdr:rowOff>538503</xdr:rowOff>
    </xdr:to>
    <xdr:pic>
      <xdr:nvPicPr>
        <xdr:cNvPr id="2" name="1 Imagen" descr="https://encrypted-tbn2.gstatic.com/images?q=tbn:ANd9GcQWv30m2hKXNsmAVYcGMJF8D3NJzhD2kn72BcfuYjuuVkNyQIH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88" y="10025063"/>
          <a:ext cx="926385" cy="419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92869</xdr:colOff>
      <xdr:row>52</xdr:row>
      <xdr:rowOff>141109</xdr:rowOff>
    </xdr:from>
    <xdr:to>
      <xdr:col>5</xdr:col>
      <xdr:colOff>952500</xdr:colOff>
      <xdr:row>52</xdr:row>
      <xdr:rowOff>583406</xdr:rowOff>
    </xdr:to>
    <xdr:pic>
      <xdr:nvPicPr>
        <xdr:cNvPr id="3" name="2 Imagen" descr="https://encrypted-tbn2.gstatic.com/images?q=tbn:ANd9GcQWv30m2hKXNsmAVYcGMJF8D3NJzhD2kn72BcfuYjuuVkNyQIH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7869" y="10047109"/>
          <a:ext cx="859631" cy="442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214313</xdr:colOff>
      <xdr:row>52</xdr:row>
      <xdr:rowOff>62820</xdr:rowOff>
    </xdr:from>
    <xdr:to>
      <xdr:col>3</xdr:col>
      <xdr:colOff>1119189</xdr:colOff>
      <xdr:row>52</xdr:row>
      <xdr:rowOff>618698</xdr:rowOff>
    </xdr:to>
    <xdr:pic>
      <xdr:nvPicPr>
        <xdr:cNvPr id="5" name="4 Imagen" descr="Resultado de imagen para firma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2688" y="9968820"/>
          <a:ext cx="904876" cy="555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222250</xdr:colOff>
      <xdr:row>32</xdr:row>
      <xdr:rowOff>111125</xdr:rowOff>
    </xdr:from>
    <xdr:to>
      <xdr:col>4</xdr:col>
      <xdr:colOff>1148635</xdr:colOff>
      <xdr:row>32</xdr:row>
      <xdr:rowOff>780597</xdr:rowOff>
    </xdr:to>
    <xdr:pic>
      <xdr:nvPicPr>
        <xdr:cNvPr id="3" name="2 Imagen" descr="https://encrypted-tbn2.gstatic.com/images?q=tbn:ANd9GcQWv30m2hKXNsmAVYcGMJF8D3NJzhD2kn72BcfuYjuuVkNyQIH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9750" y="6381750"/>
          <a:ext cx="926385" cy="669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184150</xdr:colOff>
      <xdr:row>32</xdr:row>
      <xdr:rowOff>88900</xdr:rowOff>
    </xdr:from>
    <xdr:to>
      <xdr:col>5</xdr:col>
      <xdr:colOff>1110535</xdr:colOff>
      <xdr:row>32</xdr:row>
      <xdr:rowOff>758372</xdr:rowOff>
    </xdr:to>
    <xdr:pic>
      <xdr:nvPicPr>
        <xdr:cNvPr id="4" name="3 Imagen" descr="https://encrypted-tbn2.gstatic.com/images?q=tbn:ANd9GcQWv30m2hKXNsmAVYcGMJF8D3NJzhD2kn72BcfuYjuuVkNyQIH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2275" y="6359525"/>
          <a:ext cx="926385" cy="669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444500</xdr:colOff>
      <xdr:row>32</xdr:row>
      <xdr:rowOff>174625</xdr:rowOff>
    </xdr:from>
    <xdr:to>
      <xdr:col>3</xdr:col>
      <xdr:colOff>1412875</xdr:colOff>
      <xdr:row>32</xdr:row>
      <xdr:rowOff>769511</xdr:rowOff>
    </xdr:to>
    <xdr:pic>
      <xdr:nvPicPr>
        <xdr:cNvPr id="8" name="7 Imagen" descr="Resultado de imagen para firma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5750" y="6445250"/>
          <a:ext cx="968375" cy="594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293689</xdr:colOff>
      <xdr:row>25</xdr:row>
      <xdr:rowOff>19969</xdr:rowOff>
    </xdr:from>
    <xdr:to>
      <xdr:col>19</xdr:col>
      <xdr:colOff>6614</xdr:colOff>
      <xdr:row>25</xdr:row>
      <xdr:rowOff>328083</xdr:rowOff>
    </xdr:to>
    <xdr:pic>
      <xdr:nvPicPr>
        <xdr:cNvPr id="2" name="1 Imagen" descr="https://lh6.googleusercontent.com/-VyS4bQ1ln1E/TWkccNWQoMI/AAAAAAAAAVQ/xIDsadyip44/s1600/isbn_9688874108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810" b="-3558"/>
        <a:stretch/>
      </xdr:blipFill>
      <xdr:spPr bwMode="auto">
        <a:xfrm>
          <a:off x="8654522" y="5226969"/>
          <a:ext cx="648228" cy="308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194553</xdr:colOff>
      <xdr:row>0</xdr:row>
      <xdr:rowOff>194553</xdr:rowOff>
    </xdr:from>
    <xdr:to>
      <xdr:col>12</xdr:col>
      <xdr:colOff>0</xdr:colOff>
      <xdr:row>0</xdr:row>
      <xdr:rowOff>194554</xdr:rowOff>
    </xdr:to>
    <xdr:cxnSp macro="">
      <xdr:nvCxnSpPr>
        <xdr:cNvPr id="2" name="1 Conector recto"/>
        <xdr:cNvCxnSpPr/>
      </xdr:nvCxnSpPr>
      <xdr:spPr>
        <a:xfrm>
          <a:off x="5320194" y="194553"/>
          <a:ext cx="2389103" cy="1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204952</xdr:colOff>
      <xdr:row>2</xdr:row>
      <xdr:rowOff>185245</xdr:rowOff>
    </xdr:from>
    <xdr:to>
      <xdr:col>11</xdr:col>
      <xdr:colOff>294706</xdr:colOff>
      <xdr:row>2</xdr:row>
      <xdr:rowOff>187893</xdr:rowOff>
    </xdr:to>
    <xdr:cxnSp macro="">
      <xdr:nvCxnSpPr>
        <xdr:cNvPr id="3" name="2 Conector recto"/>
        <xdr:cNvCxnSpPr/>
      </xdr:nvCxnSpPr>
      <xdr:spPr>
        <a:xfrm>
          <a:off x="5328745" y="579383"/>
          <a:ext cx="2375754" cy="2648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206266</xdr:colOff>
      <xdr:row>1</xdr:row>
      <xdr:rowOff>196741</xdr:rowOff>
    </xdr:from>
    <xdr:to>
      <xdr:col>12</xdr:col>
      <xdr:colOff>416</xdr:colOff>
      <xdr:row>2</xdr:row>
      <xdr:rowOff>2320</xdr:rowOff>
    </xdr:to>
    <xdr:cxnSp macro="">
      <xdr:nvCxnSpPr>
        <xdr:cNvPr id="4" name="3 Conector recto"/>
        <xdr:cNvCxnSpPr/>
      </xdr:nvCxnSpPr>
      <xdr:spPr>
        <a:xfrm>
          <a:off x="5330059" y="393810"/>
          <a:ext cx="2375754" cy="2648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203751</xdr:colOff>
      <xdr:row>4</xdr:row>
      <xdr:rowOff>0</xdr:rowOff>
    </xdr:from>
    <xdr:to>
      <xdr:col>12</xdr:col>
      <xdr:colOff>0</xdr:colOff>
      <xdr:row>4</xdr:row>
      <xdr:rowOff>112</xdr:rowOff>
    </xdr:to>
    <xdr:cxnSp macro="">
      <xdr:nvCxnSpPr>
        <xdr:cNvPr id="5" name="4 Conector recto"/>
        <xdr:cNvCxnSpPr/>
      </xdr:nvCxnSpPr>
      <xdr:spPr>
        <a:xfrm flipV="1">
          <a:off x="5329392" y="809625"/>
          <a:ext cx="2379905" cy="112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202659</xdr:colOff>
      <xdr:row>0</xdr:row>
      <xdr:rowOff>186448</xdr:rowOff>
    </xdr:from>
    <xdr:to>
      <xdr:col>8</xdr:col>
      <xdr:colOff>202660</xdr:colOff>
      <xdr:row>4</xdr:row>
      <xdr:rowOff>8705</xdr:rowOff>
    </xdr:to>
    <xdr:cxnSp macro="">
      <xdr:nvCxnSpPr>
        <xdr:cNvPr id="6" name="5 Conector recto"/>
        <xdr:cNvCxnSpPr/>
      </xdr:nvCxnSpPr>
      <xdr:spPr>
        <a:xfrm flipH="1">
          <a:off x="5329946" y="186448"/>
          <a:ext cx="1" cy="616683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570585</xdr:colOff>
      <xdr:row>51</xdr:row>
      <xdr:rowOff>133350</xdr:rowOff>
    </xdr:from>
    <xdr:to>
      <xdr:col>12</xdr:col>
      <xdr:colOff>32581</xdr:colOff>
      <xdr:row>51</xdr:row>
      <xdr:rowOff>373856</xdr:rowOff>
    </xdr:to>
    <xdr:pic>
      <xdr:nvPicPr>
        <xdr:cNvPr id="15" name="14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401" t="14057" r="2462" b="8591"/>
        <a:stretch/>
      </xdr:blipFill>
      <xdr:spPr>
        <a:xfrm>
          <a:off x="7223431" y="9922119"/>
          <a:ext cx="571501" cy="240506"/>
        </a:xfrm>
        <a:prstGeom prst="rect">
          <a:avLst/>
        </a:prstGeom>
      </xdr:spPr>
    </xdr:pic>
    <xdr:clientData/>
  </xdr:twoCellAnchor>
  <xdr:twoCellAnchor>
    <xdr:from>
      <xdr:col>21</xdr:col>
      <xdr:colOff>142875</xdr:colOff>
      <xdr:row>1</xdr:row>
      <xdr:rowOff>0</xdr:rowOff>
    </xdr:from>
    <xdr:to>
      <xdr:col>24</xdr:col>
      <xdr:colOff>279797</xdr:colOff>
      <xdr:row>1</xdr:row>
      <xdr:rowOff>0</xdr:rowOff>
    </xdr:to>
    <xdr:cxnSp macro="">
      <xdr:nvCxnSpPr>
        <xdr:cNvPr id="17" name="16 Conector recto"/>
        <xdr:cNvCxnSpPr/>
      </xdr:nvCxnSpPr>
      <xdr:spPr>
        <a:xfrm>
          <a:off x="13346906" y="202406"/>
          <a:ext cx="2422922" cy="0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130969</xdr:colOff>
      <xdr:row>1</xdr:row>
      <xdr:rowOff>200025</xdr:rowOff>
    </xdr:from>
    <xdr:to>
      <xdr:col>24</xdr:col>
      <xdr:colOff>285269</xdr:colOff>
      <xdr:row>2</xdr:row>
      <xdr:rowOff>0</xdr:rowOff>
    </xdr:to>
    <xdr:cxnSp macro="">
      <xdr:nvCxnSpPr>
        <xdr:cNvPr id="18" name="17 Conector recto"/>
        <xdr:cNvCxnSpPr/>
      </xdr:nvCxnSpPr>
      <xdr:spPr>
        <a:xfrm flipV="1">
          <a:off x="13335000" y="402431"/>
          <a:ext cx="2440300" cy="2382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125016</xdr:colOff>
      <xdr:row>3</xdr:row>
      <xdr:rowOff>5953</xdr:rowOff>
    </xdr:from>
    <xdr:to>
      <xdr:col>25</xdr:col>
      <xdr:colOff>3091</xdr:colOff>
      <xdr:row>3</xdr:row>
      <xdr:rowOff>7144</xdr:rowOff>
    </xdr:to>
    <xdr:cxnSp macro="">
      <xdr:nvCxnSpPr>
        <xdr:cNvPr id="19" name="18 Conector recto"/>
        <xdr:cNvCxnSpPr/>
      </xdr:nvCxnSpPr>
      <xdr:spPr>
        <a:xfrm>
          <a:off x="13329047" y="613172"/>
          <a:ext cx="2449825" cy="1191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125016</xdr:colOff>
      <xdr:row>4</xdr:row>
      <xdr:rowOff>0</xdr:rowOff>
    </xdr:from>
    <xdr:to>
      <xdr:col>24</xdr:col>
      <xdr:colOff>276172</xdr:colOff>
      <xdr:row>4</xdr:row>
      <xdr:rowOff>4763</xdr:rowOff>
    </xdr:to>
    <xdr:cxnSp macro="">
      <xdr:nvCxnSpPr>
        <xdr:cNvPr id="20" name="19 Conector recto"/>
        <xdr:cNvCxnSpPr/>
      </xdr:nvCxnSpPr>
      <xdr:spPr>
        <a:xfrm>
          <a:off x="13329047" y="809625"/>
          <a:ext cx="2437156" cy="4763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132850</xdr:colOff>
      <xdr:row>0</xdr:row>
      <xdr:rowOff>196453</xdr:rowOff>
    </xdr:from>
    <xdr:to>
      <xdr:col>21</xdr:col>
      <xdr:colOff>136922</xdr:colOff>
      <xdr:row>4</xdr:row>
      <xdr:rowOff>851</xdr:rowOff>
    </xdr:to>
    <xdr:cxnSp macro="">
      <xdr:nvCxnSpPr>
        <xdr:cNvPr id="21" name="20 Conector recto"/>
        <xdr:cNvCxnSpPr/>
      </xdr:nvCxnSpPr>
      <xdr:spPr>
        <a:xfrm flipH="1">
          <a:off x="13336881" y="196453"/>
          <a:ext cx="4072" cy="614023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559777</xdr:colOff>
      <xdr:row>51</xdr:row>
      <xdr:rowOff>102577</xdr:rowOff>
    </xdr:from>
    <xdr:to>
      <xdr:col>25</xdr:col>
      <xdr:colOff>83528</xdr:colOff>
      <xdr:row>51</xdr:row>
      <xdr:rowOff>343083</xdr:rowOff>
    </xdr:to>
    <xdr:pic>
      <xdr:nvPicPr>
        <xdr:cNvPr id="24" name="23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401" t="14057" r="2462" b="8591"/>
        <a:stretch/>
      </xdr:blipFill>
      <xdr:spPr>
        <a:xfrm>
          <a:off x="15286892" y="9891346"/>
          <a:ext cx="571501" cy="2405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285751</xdr:colOff>
      <xdr:row>1</xdr:row>
      <xdr:rowOff>0</xdr:rowOff>
    </xdr:from>
    <xdr:to>
      <xdr:col>9</xdr:col>
      <xdr:colOff>1</xdr:colOff>
      <xdr:row>1</xdr:row>
      <xdr:rowOff>0</xdr:rowOff>
    </xdr:to>
    <xdr:cxnSp macro="">
      <xdr:nvCxnSpPr>
        <xdr:cNvPr id="2" name="1 Conector recto"/>
        <xdr:cNvCxnSpPr/>
      </xdr:nvCxnSpPr>
      <xdr:spPr>
        <a:xfrm>
          <a:off x="5916084" y="190500"/>
          <a:ext cx="1238250" cy="0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264584</xdr:colOff>
      <xdr:row>1</xdr:row>
      <xdr:rowOff>179917</xdr:rowOff>
    </xdr:from>
    <xdr:to>
      <xdr:col>9</xdr:col>
      <xdr:colOff>10584</xdr:colOff>
      <xdr:row>1</xdr:row>
      <xdr:rowOff>179919</xdr:rowOff>
    </xdr:to>
    <xdr:cxnSp macro="">
      <xdr:nvCxnSpPr>
        <xdr:cNvPr id="5" name="4 Conector recto"/>
        <xdr:cNvCxnSpPr/>
      </xdr:nvCxnSpPr>
      <xdr:spPr>
        <a:xfrm>
          <a:off x="5894917" y="370417"/>
          <a:ext cx="1270000" cy="2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254000</xdr:colOff>
      <xdr:row>3</xdr:row>
      <xdr:rowOff>10583</xdr:rowOff>
    </xdr:from>
    <xdr:to>
      <xdr:col>9</xdr:col>
      <xdr:colOff>4235</xdr:colOff>
      <xdr:row>3</xdr:row>
      <xdr:rowOff>14818</xdr:rowOff>
    </xdr:to>
    <xdr:cxnSp macro="">
      <xdr:nvCxnSpPr>
        <xdr:cNvPr id="10" name="9 Conector recto"/>
        <xdr:cNvCxnSpPr/>
      </xdr:nvCxnSpPr>
      <xdr:spPr>
        <a:xfrm>
          <a:off x="5884333" y="582083"/>
          <a:ext cx="1274235" cy="4235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264584</xdr:colOff>
      <xdr:row>0</xdr:row>
      <xdr:rowOff>179917</xdr:rowOff>
    </xdr:from>
    <xdr:to>
      <xdr:col>7</xdr:col>
      <xdr:colOff>264584</xdr:colOff>
      <xdr:row>3</xdr:row>
      <xdr:rowOff>31750</xdr:rowOff>
    </xdr:to>
    <xdr:cxnSp macro="">
      <xdr:nvCxnSpPr>
        <xdr:cNvPr id="13" name="12 Conector recto"/>
        <xdr:cNvCxnSpPr/>
      </xdr:nvCxnSpPr>
      <xdr:spPr>
        <a:xfrm>
          <a:off x="5894917" y="179917"/>
          <a:ext cx="0" cy="423333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714375</xdr:colOff>
      <xdr:row>23</xdr:row>
      <xdr:rowOff>71864</xdr:rowOff>
    </xdr:from>
    <xdr:to>
      <xdr:col>8</xdr:col>
      <xdr:colOff>158750</xdr:colOff>
      <xdr:row>26</xdr:row>
      <xdr:rowOff>95250</xdr:rowOff>
    </xdr:to>
    <xdr:pic>
      <xdr:nvPicPr>
        <xdr:cNvPr id="8" name="7 Imagen" descr="Resultado de imagen para firm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4580364"/>
          <a:ext cx="968375" cy="594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492125</xdr:colOff>
      <xdr:row>23</xdr:row>
      <xdr:rowOff>84378</xdr:rowOff>
    </xdr:from>
    <xdr:to>
      <xdr:col>4</xdr:col>
      <xdr:colOff>1301750</xdr:colOff>
      <xdr:row>26</xdr:row>
      <xdr:rowOff>97971</xdr:rowOff>
    </xdr:to>
    <xdr:pic>
      <xdr:nvPicPr>
        <xdr:cNvPr id="11" name="10 Imagen" descr="https://encrypted-tbn2.gstatic.com/images?q=tbn:ANd9GcQWv30m2hKXNsmAVYcGMJF8D3NJzhD2kn72BcfuYjuuVkNyQIH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8125" y="4592878"/>
          <a:ext cx="809625" cy="585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140368</xdr:colOff>
      <xdr:row>2</xdr:row>
      <xdr:rowOff>5013</xdr:rowOff>
    </xdr:from>
    <xdr:to>
      <xdr:col>15</xdr:col>
      <xdr:colOff>6802</xdr:colOff>
      <xdr:row>2</xdr:row>
      <xdr:rowOff>5013</xdr:rowOff>
    </xdr:to>
    <xdr:cxnSp macro="">
      <xdr:nvCxnSpPr>
        <xdr:cNvPr id="2" name="1 Conector recto"/>
        <xdr:cNvCxnSpPr/>
      </xdr:nvCxnSpPr>
      <xdr:spPr>
        <a:xfrm>
          <a:off x="8953500" y="310816"/>
          <a:ext cx="2152434" cy="0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145381</xdr:colOff>
      <xdr:row>3</xdr:row>
      <xdr:rowOff>0</xdr:rowOff>
    </xdr:from>
    <xdr:to>
      <xdr:col>14</xdr:col>
      <xdr:colOff>755768</xdr:colOff>
      <xdr:row>3</xdr:row>
      <xdr:rowOff>2006</xdr:rowOff>
    </xdr:to>
    <xdr:cxnSp macro="">
      <xdr:nvCxnSpPr>
        <xdr:cNvPr id="3" name="2 Conector recto"/>
        <xdr:cNvCxnSpPr/>
      </xdr:nvCxnSpPr>
      <xdr:spPr>
        <a:xfrm>
          <a:off x="8958513" y="506329"/>
          <a:ext cx="2134387" cy="2006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150394</xdr:colOff>
      <xdr:row>4</xdr:row>
      <xdr:rowOff>4511</xdr:rowOff>
    </xdr:from>
    <xdr:to>
      <xdr:col>15</xdr:col>
      <xdr:colOff>786</xdr:colOff>
      <xdr:row>4</xdr:row>
      <xdr:rowOff>5013</xdr:rowOff>
    </xdr:to>
    <xdr:cxnSp macro="">
      <xdr:nvCxnSpPr>
        <xdr:cNvPr id="4" name="3 Conector recto"/>
        <xdr:cNvCxnSpPr/>
      </xdr:nvCxnSpPr>
      <xdr:spPr>
        <a:xfrm flipV="1">
          <a:off x="8958218" y="710482"/>
          <a:ext cx="2136392" cy="502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145381</xdr:colOff>
      <xdr:row>1</xdr:row>
      <xdr:rowOff>5013</xdr:rowOff>
    </xdr:from>
    <xdr:to>
      <xdr:col>14</xdr:col>
      <xdr:colOff>758776</xdr:colOff>
      <xdr:row>1</xdr:row>
      <xdr:rowOff>5014</xdr:rowOff>
    </xdr:to>
    <xdr:cxnSp macro="">
      <xdr:nvCxnSpPr>
        <xdr:cNvPr id="10" name="9 Conector recto"/>
        <xdr:cNvCxnSpPr/>
      </xdr:nvCxnSpPr>
      <xdr:spPr>
        <a:xfrm>
          <a:off x="8958513" y="110289"/>
          <a:ext cx="2137395" cy="1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145381</xdr:colOff>
      <xdr:row>1</xdr:row>
      <xdr:rowOff>1</xdr:rowOff>
    </xdr:from>
    <xdr:to>
      <xdr:col>12</xdr:col>
      <xdr:colOff>149453</xdr:colOff>
      <xdr:row>4</xdr:row>
      <xdr:rowOff>0</xdr:rowOff>
    </xdr:to>
    <xdr:cxnSp macro="">
      <xdr:nvCxnSpPr>
        <xdr:cNvPr id="12" name="11 Conector recto"/>
        <xdr:cNvCxnSpPr/>
      </xdr:nvCxnSpPr>
      <xdr:spPr>
        <a:xfrm flipH="1">
          <a:off x="8958513" y="105277"/>
          <a:ext cx="4072" cy="601578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441613</xdr:colOff>
      <xdr:row>52</xdr:row>
      <xdr:rowOff>48491</xdr:rowOff>
    </xdr:from>
    <xdr:to>
      <xdr:col>15</xdr:col>
      <xdr:colOff>80551</xdr:colOff>
      <xdr:row>52</xdr:row>
      <xdr:rowOff>257175</xdr:rowOff>
    </xdr:to>
    <xdr:pic>
      <xdr:nvPicPr>
        <xdr:cNvPr id="15" name="14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401" t="14057" r="2462" b="8591"/>
        <a:stretch/>
      </xdr:blipFill>
      <xdr:spPr>
        <a:xfrm>
          <a:off x="12757438" y="9916391"/>
          <a:ext cx="490585" cy="208684"/>
        </a:xfrm>
        <a:prstGeom prst="rect">
          <a:avLst/>
        </a:prstGeom>
      </xdr:spPr>
    </xdr:pic>
    <xdr:clientData/>
  </xdr:twoCellAnchor>
  <xdr:twoCellAnchor>
    <xdr:from>
      <xdr:col>10</xdr:col>
      <xdr:colOff>1405386</xdr:colOff>
      <xdr:row>15</xdr:row>
      <xdr:rowOff>3594</xdr:rowOff>
    </xdr:from>
    <xdr:to>
      <xdr:col>13</xdr:col>
      <xdr:colOff>9292</xdr:colOff>
      <xdr:row>21</xdr:row>
      <xdr:rowOff>4646</xdr:rowOff>
    </xdr:to>
    <xdr:cxnSp macro="">
      <xdr:nvCxnSpPr>
        <xdr:cNvPr id="6" name="5 Conector recto"/>
        <xdr:cNvCxnSpPr/>
      </xdr:nvCxnSpPr>
      <xdr:spPr>
        <a:xfrm flipH="1" flipV="1">
          <a:off x="9680520" y="2842509"/>
          <a:ext cx="2706626" cy="11626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445698</xdr:colOff>
      <xdr:row>15</xdr:row>
      <xdr:rowOff>0</xdr:rowOff>
    </xdr:from>
    <xdr:to>
      <xdr:col>10</xdr:col>
      <xdr:colOff>1405386</xdr:colOff>
      <xdr:row>15</xdr:row>
      <xdr:rowOff>1</xdr:rowOff>
    </xdr:to>
    <xdr:cxnSp macro="">
      <xdr:nvCxnSpPr>
        <xdr:cNvPr id="11" name="10 Conector recto"/>
        <xdr:cNvCxnSpPr/>
      </xdr:nvCxnSpPr>
      <xdr:spPr>
        <a:xfrm flipH="1">
          <a:off x="8288547" y="2846717"/>
          <a:ext cx="1408981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707571</xdr:colOff>
      <xdr:row>27</xdr:row>
      <xdr:rowOff>27214</xdr:rowOff>
    </xdr:from>
    <xdr:to>
      <xdr:col>3</xdr:col>
      <xdr:colOff>1633956</xdr:colOff>
      <xdr:row>30</xdr:row>
      <xdr:rowOff>125186</xdr:rowOff>
    </xdr:to>
    <xdr:pic>
      <xdr:nvPicPr>
        <xdr:cNvPr id="13" name="12 Imagen" descr="https://encrypted-tbn2.gstatic.com/images?q=tbn:ANd9GcQWv30m2hKXNsmAVYcGMJF8D3NJzhD2kn72BcfuYjuuVkNyQIH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7642" y="5225143"/>
          <a:ext cx="926385" cy="669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680357</xdr:colOff>
      <xdr:row>27</xdr:row>
      <xdr:rowOff>93208</xdr:rowOff>
    </xdr:from>
    <xdr:to>
      <xdr:col>10</xdr:col>
      <xdr:colOff>1714500</xdr:colOff>
      <xdr:row>30</xdr:row>
      <xdr:rowOff>108857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5291137"/>
          <a:ext cx="1034143" cy="5871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1</xdr:row>
      <xdr:rowOff>97971</xdr:rowOff>
    </xdr:from>
    <xdr:to>
      <xdr:col>12</xdr:col>
      <xdr:colOff>462645</xdr:colOff>
      <xdr:row>27</xdr:row>
      <xdr:rowOff>136070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83343</xdr:colOff>
      <xdr:row>21</xdr:row>
      <xdr:rowOff>128588</xdr:rowOff>
    </xdr:from>
    <xdr:to>
      <xdr:col>1</xdr:col>
      <xdr:colOff>2559843</xdr:colOff>
      <xdr:row>36</xdr:row>
      <xdr:rowOff>14288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="80" zoomScaleNormal="80" workbookViewId="0">
      <selection activeCell="A12" sqref="A12"/>
    </sheetView>
  </sheetViews>
  <sheetFormatPr baseColWidth="10" defaultRowHeight="15" x14ac:dyDescent="0.25"/>
  <cols>
    <col min="1" max="1" width="25.5703125" customWidth="1"/>
    <col min="2" max="2" width="13.5703125" customWidth="1"/>
    <col min="3" max="3" width="14.140625" customWidth="1"/>
    <col min="4" max="4" width="11.85546875" customWidth="1"/>
    <col min="5" max="5" width="19.28515625" customWidth="1"/>
    <col min="6" max="6" width="35.7109375" bestFit="1" customWidth="1"/>
    <col min="7" max="7" width="17.140625" customWidth="1"/>
    <col min="8" max="8" width="12.5703125" customWidth="1"/>
    <col min="9" max="9" width="15.42578125" customWidth="1"/>
    <col min="10" max="10" width="17.140625" bestFit="1" customWidth="1"/>
    <col min="11" max="11" width="38.42578125" customWidth="1"/>
    <col min="12" max="12" width="41.7109375" bestFit="1" customWidth="1"/>
    <col min="14" max="14" width="38.140625" bestFit="1" customWidth="1"/>
  </cols>
  <sheetData>
    <row r="1" spans="1:16" ht="15.75" thickBot="1" x14ac:dyDescent="0.3">
      <c r="A1" s="415" t="s">
        <v>243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4"/>
      <c r="N1" s="414"/>
      <c r="O1" s="414"/>
    </row>
    <row r="2" spans="1:16" ht="15.75" thickTop="1" x14ac:dyDescent="0.25">
      <c r="A2" s="54" t="s">
        <v>0</v>
      </c>
      <c r="B2" s="55">
        <v>5000</v>
      </c>
      <c r="C2" s="55" t="s">
        <v>1</v>
      </c>
      <c r="D2" s="55">
        <v>250000</v>
      </c>
      <c r="E2" s="55" t="s">
        <v>2</v>
      </c>
      <c r="F2" s="287">
        <f>(E21*G21)</f>
        <v>2000</v>
      </c>
      <c r="G2" s="55" t="s">
        <v>3</v>
      </c>
      <c r="H2" s="55">
        <v>20000</v>
      </c>
      <c r="I2" s="55" t="s">
        <v>52</v>
      </c>
      <c r="J2" s="55">
        <v>37000</v>
      </c>
      <c r="K2" s="55" t="s">
        <v>53</v>
      </c>
      <c r="L2" s="55">
        <v>75000</v>
      </c>
      <c r="M2" s="1"/>
      <c r="O2" s="344"/>
    </row>
    <row r="3" spans="1:16" x14ac:dyDescent="0.25">
      <c r="A3" s="54"/>
      <c r="B3" s="55"/>
      <c r="C3" s="55"/>
      <c r="D3" s="55"/>
      <c r="E3" s="55"/>
      <c r="F3" s="56"/>
      <c r="G3" s="55"/>
      <c r="H3" s="55"/>
      <c r="I3" s="55"/>
      <c r="J3" s="55"/>
      <c r="K3" s="55"/>
      <c r="L3" s="55"/>
      <c r="M3" s="1"/>
      <c r="O3" s="344"/>
      <c r="P3" s="1"/>
    </row>
    <row r="4" spans="1:16" x14ac:dyDescent="0.25">
      <c r="A4" s="54" t="s">
        <v>54</v>
      </c>
      <c r="B4" s="55">
        <v>25</v>
      </c>
      <c r="C4" s="55" t="s">
        <v>70</v>
      </c>
      <c r="D4" s="290">
        <v>250</v>
      </c>
      <c r="E4" s="57" t="s">
        <v>55</v>
      </c>
      <c r="F4" s="57" t="s">
        <v>72</v>
      </c>
      <c r="G4" s="58"/>
      <c r="H4" s="59">
        <v>0.03</v>
      </c>
      <c r="I4" s="55" t="s">
        <v>73</v>
      </c>
      <c r="J4" s="59">
        <v>0.6</v>
      </c>
      <c r="K4" s="60" t="s">
        <v>159</v>
      </c>
      <c r="L4" s="292">
        <v>0.4</v>
      </c>
      <c r="M4" s="1"/>
      <c r="O4" s="344"/>
    </row>
    <row r="5" spans="1:16" x14ac:dyDescent="0.25">
      <c r="A5" s="54" t="s">
        <v>158</v>
      </c>
      <c r="B5" s="59"/>
      <c r="C5" s="55"/>
      <c r="D5" s="290"/>
      <c r="E5" s="57"/>
      <c r="F5" s="57"/>
      <c r="G5" s="58"/>
      <c r="H5" s="59"/>
      <c r="I5" s="55"/>
      <c r="J5" s="59"/>
      <c r="K5" s="55"/>
      <c r="L5" s="58"/>
      <c r="M5" s="1"/>
      <c r="O5" s="344"/>
    </row>
    <row r="6" spans="1:16" x14ac:dyDescent="0.25">
      <c r="A6" s="54" t="s">
        <v>57</v>
      </c>
      <c r="B6" s="55"/>
      <c r="C6" s="290">
        <v>1500</v>
      </c>
      <c r="D6" s="55" t="s">
        <v>58</v>
      </c>
      <c r="E6" s="58"/>
      <c r="F6" s="55"/>
      <c r="G6" s="55"/>
      <c r="H6" s="55"/>
      <c r="I6" s="59"/>
      <c r="J6" s="55"/>
      <c r="K6" s="55"/>
      <c r="L6" s="55"/>
      <c r="M6" s="1"/>
      <c r="O6" s="344"/>
    </row>
    <row r="7" spans="1:16" x14ac:dyDescent="0.25">
      <c r="A7" s="54" t="s">
        <v>69</v>
      </c>
      <c r="B7" s="55">
        <v>20</v>
      </c>
      <c r="C7" s="56" t="s">
        <v>70</v>
      </c>
      <c r="D7" s="291">
        <v>800</v>
      </c>
      <c r="E7" s="55" t="s">
        <v>56</v>
      </c>
      <c r="F7" s="55"/>
      <c r="G7" s="55"/>
      <c r="H7" s="59">
        <v>0.05</v>
      </c>
      <c r="I7" s="55" t="s">
        <v>59</v>
      </c>
      <c r="J7" s="59">
        <v>0.7</v>
      </c>
      <c r="K7" s="55" t="s">
        <v>162</v>
      </c>
      <c r="L7" s="59">
        <v>0.3</v>
      </c>
      <c r="M7" s="1"/>
      <c r="O7" s="344"/>
      <c r="P7" s="1"/>
    </row>
    <row r="8" spans="1:16" x14ac:dyDescent="0.25">
      <c r="A8" s="54" t="s">
        <v>60</v>
      </c>
      <c r="B8" s="55"/>
      <c r="C8" s="56"/>
      <c r="D8" s="55"/>
      <c r="E8" s="55"/>
      <c r="F8" s="55"/>
      <c r="G8" s="55"/>
      <c r="H8" s="55"/>
      <c r="I8" s="55"/>
      <c r="J8" s="55"/>
      <c r="K8" s="55"/>
      <c r="L8" s="55"/>
      <c r="M8" s="1"/>
      <c r="O8" s="344"/>
    </row>
    <row r="9" spans="1:16" x14ac:dyDescent="0.25">
      <c r="A9" s="54" t="s">
        <v>61</v>
      </c>
      <c r="B9" s="55"/>
      <c r="C9" s="55">
        <v>6</v>
      </c>
      <c r="D9" s="57" t="s">
        <v>62</v>
      </c>
      <c r="E9" s="55" t="s">
        <v>63</v>
      </c>
      <c r="F9" s="55"/>
      <c r="G9" s="55" t="s">
        <v>64</v>
      </c>
      <c r="H9" s="291">
        <v>2000</v>
      </c>
      <c r="I9" s="57" t="s">
        <v>65</v>
      </c>
      <c r="J9" s="55"/>
      <c r="K9" s="55"/>
      <c r="L9" s="56"/>
      <c r="M9" s="1"/>
      <c r="O9" s="344"/>
    </row>
    <row r="10" spans="1:16" x14ac:dyDescent="0.25">
      <c r="A10" s="54" t="s">
        <v>66</v>
      </c>
      <c r="B10" s="55"/>
      <c r="C10" s="55">
        <v>5</v>
      </c>
      <c r="D10" s="57" t="s">
        <v>67</v>
      </c>
      <c r="E10" s="55"/>
      <c r="F10" s="55"/>
      <c r="G10" s="55"/>
      <c r="H10" s="55"/>
      <c r="I10" s="55"/>
      <c r="J10" s="55"/>
      <c r="K10" s="55"/>
      <c r="L10" s="55"/>
      <c r="M10" s="1"/>
      <c r="O10" s="344"/>
    </row>
    <row r="11" spans="1:16" x14ac:dyDescent="0.25">
      <c r="A11" s="54" t="s">
        <v>68</v>
      </c>
      <c r="B11" s="55">
        <v>30</v>
      </c>
      <c r="C11" s="55" t="s">
        <v>71</v>
      </c>
      <c r="D11" s="291">
        <v>350</v>
      </c>
      <c r="E11" s="57" t="s">
        <v>87</v>
      </c>
      <c r="F11" s="55"/>
      <c r="G11" s="55"/>
      <c r="H11" s="55"/>
      <c r="I11" s="55">
        <v>20</v>
      </c>
      <c r="J11" s="58" t="s">
        <v>91</v>
      </c>
      <c r="K11" s="59">
        <v>0.1</v>
      </c>
      <c r="L11" s="55" t="s">
        <v>269</v>
      </c>
      <c r="M11" s="1">
        <v>20</v>
      </c>
      <c r="N11" t="s">
        <v>270</v>
      </c>
      <c r="O11" s="413">
        <v>0.1</v>
      </c>
    </row>
    <row r="12" spans="1:16" x14ac:dyDescent="0.25">
      <c r="A12" s="54" t="s">
        <v>75</v>
      </c>
      <c r="B12" s="55"/>
      <c r="C12" s="55"/>
      <c r="D12" s="55"/>
      <c r="E12" s="290">
        <v>5000</v>
      </c>
      <c r="F12" s="55" t="s">
        <v>76</v>
      </c>
      <c r="G12" s="55"/>
      <c r="H12" s="290">
        <v>550</v>
      </c>
      <c r="I12" s="55" t="s">
        <v>167</v>
      </c>
      <c r="J12" s="55">
        <v>4450</v>
      </c>
      <c r="K12" s="55" t="s">
        <v>168</v>
      </c>
      <c r="L12" s="55"/>
      <c r="M12" s="1"/>
      <c r="O12" s="344"/>
    </row>
    <row r="13" spans="1:16" x14ac:dyDescent="0.25">
      <c r="A13" s="54" t="s">
        <v>77</v>
      </c>
      <c r="B13" s="55">
        <v>3</v>
      </c>
      <c r="C13" s="55" t="s">
        <v>78</v>
      </c>
      <c r="D13" s="55"/>
      <c r="E13" s="55"/>
      <c r="F13" s="55"/>
      <c r="G13" s="55"/>
      <c r="H13" s="55"/>
      <c r="I13" s="55"/>
      <c r="J13" s="55"/>
      <c r="K13" s="55"/>
      <c r="L13" s="55"/>
      <c r="M13" s="1"/>
      <c r="O13" s="344"/>
    </row>
    <row r="14" spans="1:16" x14ac:dyDescent="0.25">
      <c r="A14" s="54" t="s">
        <v>79</v>
      </c>
      <c r="B14" s="55"/>
      <c r="C14" s="290">
        <v>2000</v>
      </c>
      <c r="D14" s="55" t="s">
        <v>80</v>
      </c>
      <c r="E14" s="55"/>
      <c r="F14" s="55"/>
      <c r="G14" s="55"/>
      <c r="H14" s="55"/>
      <c r="I14" s="55"/>
      <c r="J14" s="55"/>
      <c r="K14" s="55"/>
      <c r="L14" s="55"/>
      <c r="M14" s="1"/>
      <c r="O14" s="344"/>
    </row>
    <row r="15" spans="1:16" x14ac:dyDescent="0.25">
      <c r="A15" s="54" t="s">
        <v>81</v>
      </c>
      <c r="B15" s="55">
        <v>20</v>
      </c>
      <c r="C15" s="55" t="s">
        <v>82</v>
      </c>
      <c r="D15" s="290">
        <v>850</v>
      </c>
      <c r="E15" s="55" t="s">
        <v>83</v>
      </c>
      <c r="F15" s="55"/>
      <c r="G15" s="55"/>
      <c r="H15" s="59">
        <v>0.7</v>
      </c>
      <c r="I15" s="55" t="s">
        <v>169</v>
      </c>
      <c r="J15" s="59">
        <v>0.3</v>
      </c>
      <c r="K15" s="55" t="s">
        <v>170</v>
      </c>
      <c r="L15" s="55"/>
      <c r="M15" s="1"/>
      <c r="O15" s="344"/>
    </row>
    <row r="16" spans="1:16" x14ac:dyDescent="0.25">
      <c r="A16" s="54" t="s">
        <v>84</v>
      </c>
      <c r="B16" s="58"/>
      <c r="C16" s="55"/>
      <c r="D16" s="59">
        <v>0.05</v>
      </c>
      <c r="E16" s="55" t="s">
        <v>74</v>
      </c>
      <c r="F16" s="55"/>
      <c r="G16" s="55"/>
      <c r="H16" s="55"/>
      <c r="I16" s="55"/>
      <c r="J16" s="55"/>
      <c r="K16" s="55"/>
      <c r="L16" s="55"/>
      <c r="M16" s="1"/>
      <c r="O16" s="344"/>
    </row>
    <row r="17" spans="1:15" x14ac:dyDescent="0.25">
      <c r="A17" s="61" t="s">
        <v>85</v>
      </c>
      <c r="B17" s="290">
        <v>3000</v>
      </c>
      <c r="C17" s="55" t="s">
        <v>86</v>
      </c>
      <c r="D17" s="55"/>
      <c r="E17" s="59"/>
      <c r="F17" s="55"/>
      <c r="G17" s="55"/>
      <c r="H17" s="55"/>
      <c r="I17" s="55"/>
      <c r="J17" s="55"/>
      <c r="K17" s="55"/>
      <c r="L17" s="55"/>
      <c r="M17" s="1"/>
      <c r="O17" s="344"/>
    </row>
    <row r="18" spans="1:15" x14ac:dyDescent="0.25">
      <c r="A18" s="61" t="s">
        <v>88</v>
      </c>
      <c r="B18" s="58" t="s">
        <v>89</v>
      </c>
      <c r="C18" s="57" t="s">
        <v>90</v>
      </c>
      <c r="D18" s="58"/>
      <c r="E18" s="58"/>
      <c r="F18" s="58"/>
      <c r="G18" s="58"/>
      <c r="H18" s="58"/>
      <c r="I18" s="58"/>
      <c r="J18" s="58"/>
      <c r="K18" s="58"/>
      <c r="L18" s="58"/>
      <c r="M18" s="1"/>
      <c r="O18" s="344"/>
    </row>
    <row r="19" spans="1:15" x14ac:dyDescent="0.25">
      <c r="A19" s="57" t="s">
        <v>92</v>
      </c>
      <c r="B19" s="58">
        <v>7000</v>
      </c>
      <c r="C19" s="57" t="s">
        <v>93</v>
      </c>
      <c r="D19" s="57">
        <v>10000</v>
      </c>
      <c r="E19" s="58"/>
      <c r="F19" s="58"/>
      <c r="G19" s="58"/>
      <c r="H19" s="58"/>
      <c r="I19" s="58"/>
      <c r="J19" s="58"/>
      <c r="K19" s="58"/>
      <c r="L19" s="58"/>
      <c r="O19" s="344"/>
    </row>
    <row r="20" spans="1:15" x14ac:dyDescent="0.25">
      <c r="A20" s="61" t="s">
        <v>160</v>
      </c>
      <c r="B20" s="1"/>
      <c r="C20" s="341">
        <v>0.16</v>
      </c>
      <c r="D20" s="1" t="s">
        <v>161</v>
      </c>
      <c r="E20" s="342">
        <v>1.1599999999999999</v>
      </c>
      <c r="F20" s="1"/>
      <c r="G20" s="1"/>
      <c r="H20" s="1"/>
      <c r="I20" s="1"/>
      <c r="J20" s="1"/>
      <c r="K20" s="1"/>
      <c r="L20" s="1"/>
      <c r="O20" s="344"/>
    </row>
    <row r="21" spans="1:15" x14ac:dyDescent="0.25">
      <c r="A21" s="61" t="s">
        <v>163</v>
      </c>
      <c r="B21" s="1"/>
      <c r="C21" s="1"/>
      <c r="D21" s="1"/>
      <c r="E21" s="1">
        <v>10</v>
      </c>
      <c r="F21" s="1" t="s">
        <v>164</v>
      </c>
      <c r="G21" s="1">
        <v>200</v>
      </c>
      <c r="H21" s="1" t="s">
        <v>165</v>
      </c>
      <c r="I21" s="1"/>
      <c r="J21" s="1"/>
      <c r="K21" s="1"/>
      <c r="L21" s="1"/>
      <c r="O21" s="344"/>
    </row>
    <row r="22" spans="1:15" ht="15.75" thickBot="1" x14ac:dyDescent="0.3">
      <c r="A22" s="343"/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5"/>
    </row>
    <row r="23" spans="1:15" ht="15.75" thickTop="1" x14ac:dyDescent="0.25"/>
  </sheetData>
  <mergeCells count="1">
    <mergeCell ref="A1:L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4"/>
  <sheetViews>
    <sheetView zoomScale="70" zoomScaleNormal="70" workbookViewId="0">
      <selection activeCell="M15" sqref="M15"/>
    </sheetView>
  </sheetViews>
  <sheetFormatPr baseColWidth="10" defaultRowHeight="15" x14ac:dyDescent="0.25"/>
  <cols>
    <col min="2" max="3" width="6.7109375" customWidth="1"/>
    <col min="4" max="4" width="36.140625" customWidth="1"/>
    <col min="5" max="6" width="12.7109375" customWidth="1"/>
    <col min="7" max="7" width="15.85546875" customWidth="1"/>
    <col min="8" max="8" width="12.7109375" customWidth="1"/>
    <col min="9" max="9" width="5.7109375" customWidth="1"/>
    <col min="10" max="10" width="6.7109375" customWidth="1"/>
    <col min="11" max="11" width="36.140625" customWidth="1"/>
    <col min="12" max="13" width="12.7109375" customWidth="1"/>
    <col min="14" max="14" width="15" customWidth="1"/>
    <col min="15" max="15" width="12.7109375" customWidth="1"/>
    <col min="16" max="16" width="6.7109375" customWidth="1"/>
  </cols>
  <sheetData>
    <row r="1" spans="2:16" ht="8.25" customHeight="1" thickBot="1" x14ac:dyDescent="0.3"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2:16" ht="15.75" thickBot="1" x14ac:dyDescent="0.3">
      <c r="B2" s="109"/>
      <c r="C2" s="510" t="s">
        <v>241</v>
      </c>
      <c r="D2" s="511"/>
      <c r="E2" s="511"/>
      <c r="F2" s="511"/>
      <c r="G2" s="511"/>
      <c r="H2" s="511"/>
      <c r="I2" s="511"/>
      <c r="J2" s="511"/>
      <c r="K2" s="511"/>
      <c r="L2" s="512"/>
      <c r="M2" s="2"/>
      <c r="N2" s="112"/>
      <c r="O2" s="113"/>
      <c r="P2" s="109"/>
    </row>
    <row r="3" spans="2:16" ht="15.75" thickBot="1" x14ac:dyDescent="0.3">
      <c r="B3" s="109"/>
      <c r="C3" s="510" t="s">
        <v>242</v>
      </c>
      <c r="D3" s="511"/>
      <c r="E3" s="511"/>
      <c r="F3" s="511"/>
      <c r="G3" s="511"/>
      <c r="H3" s="511"/>
      <c r="I3" s="511"/>
      <c r="J3" s="511"/>
      <c r="K3" s="511"/>
      <c r="L3" s="512"/>
      <c r="M3" s="2"/>
      <c r="N3" s="6"/>
      <c r="O3" s="5"/>
      <c r="P3" s="109"/>
    </row>
    <row r="4" spans="2:16" ht="15.75" thickBot="1" x14ac:dyDescent="0.3">
      <c r="B4" s="109"/>
      <c r="C4" s="510"/>
      <c r="D4" s="511"/>
      <c r="E4" s="511"/>
      <c r="F4" s="511"/>
      <c r="G4" s="511"/>
      <c r="H4" s="511"/>
      <c r="I4" s="511"/>
      <c r="J4" s="511"/>
      <c r="K4" s="511"/>
      <c r="L4" s="512"/>
      <c r="M4" s="2"/>
      <c r="N4" s="114"/>
      <c r="O4" s="116"/>
      <c r="P4" s="109"/>
    </row>
    <row r="5" spans="2:16" ht="15.75" thickBot="1" x14ac:dyDescent="0.3">
      <c r="B5" s="109"/>
      <c r="C5" s="552" t="s">
        <v>134</v>
      </c>
      <c r="D5" s="552"/>
      <c r="E5" s="122">
        <v>1</v>
      </c>
      <c r="F5" s="122">
        <v>2</v>
      </c>
      <c r="G5" s="122">
        <v>3</v>
      </c>
      <c r="H5" s="122">
        <v>4</v>
      </c>
      <c r="I5" s="3"/>
      <c r="J5" s="109"/>
      <c r="K5" s="109"/>
      <c r="L5" s="122">
        <v>1</v>
      </c>
      <c r="M5" s="122">
        <v>2</v>
      </c>
      <c r="N5" s="122">
        <v>3</v>
      </c>
      <c r="O5" s="122">
        <v>4</v>
      </c>
      <c r="P5" s="109"/>
    </row>
    <row r="6" spans="2:16" x14ac:dyDescent="0.25">
      <c r="B6" s="109"/>
      <c r="C6" s="111"/>
      <c r="D6" s="158"/>
      <c r="E6" s="151"/>
      <c r="F6" s="152"/>
      <c r="G6" s="152"/>
      <c r="H6" s="112"/>
      <c r="I6" s="121"/>
      <c r="J6" s="112"/>
      <c r="K6" s="158"/>
      <c r="L6" s="151"/>
      <c r="M6" s="152"/>
      <c r="N6" s="152"/>
      <c r="O6" s="113"/>
      <c r="P6" s="109"/>
    </row>
    <row r="7" spans="2:16" x14ac:dyDescent="0.25">
      <c r="B7" s="109"/>
      <c r="C7" s="2"/>
      <c r="D7" s="159" t="s">
        <v>264</v>
      </c>
      <c r="E7" s="148"/>
      <c r="F7" s="133"/>
      <c r="G7" s="133"/>
      <c r="H7" s="3"/>
      <c r="I7" s="121"/>
      <c r="J7" s="3"/>
      <c r="K7" s="159" t="s">
        <v>265</v>
      </c>
      <c r="L7" s="148"/>
      <c r="M7" s="133"/>
      <c r="N7" s="133"/>
      <c r="O7" s="110"/>
      <c r="P7" s="109"/>
    </row>
    <row r="8" spans="2:16" x14ac:dyDescent="0.25">
      <c r="B8" s="123">
        <v>1</v>
      </c>
      <c r="C8" s="125"/>
      <c r="D8" s="141" t="s">
        <v>0</v>
      </c>
      <c r="E8" s="160"/>
      <c r="F8" s="132">
        <f>'Esquemas '!D7</f>
        <v>5000</v>
      </c>
      <c r="G8" s="164"/>
      <c r="H8" s="127"/>
      <c r="I8" s="128">
        <v>1</v>
      </c>
      <c r="J8" s="125"/>
      <c r="K8" s="141" t="s">
        <v>23</v>
      </c>
      <c r="L8" s="160"/>
      <c r="M8" s="132">
        <f>'Esquemas '!H45</f>
        <v>1363</v>
      </c>
      <c r="N8" s="164"/>
      <c r="O8" s="127"/>
      <c r="P8" s="124">
        <v>1</v>
      </c>
    </row>
    <row r="9" spans="2:16" x14ac:dyDescent="0.25">
      <c r="B9" s="123">
        <v>2</v>
      </c>
      <c r="C9" s="2"/>
      <c r="D9" s="142" t="s">
        <v>1</v>
      </c>
      <c r="E9" s="161"/>
      <c r="F9" s="133">
        <f>'Esquemas '!J17</f>
        <v>246768.98000000004</v>
      </c>
      <c r="G9" s="165"/>
      <c r="H9" s="3"/>
      <c r="I9" s="128">
        <v>2</v>
      </c>
      <c r="J9" s="125"/>
      <c r="K9" s="141" t="s">
        <v>132</v>
      </c>
      <c r="L9" s="160"/>
      <c r="M9" s="132">
        <f>'Esquemas '!X20</f>
        <v>5250</v>
      </c>
      <c r="N9" s="164"/>
      <c r="O9" s="127"/>
      <c r="P9" s="124">
        <v>2</v>
      </c>
    </row>
    <row r="10" spans="2:16" x14ac:dyDescent="0.25">
      <c r="B10" s="123">
        <v>3</v>
      </c>
      <c r="C10" s="125"/>
      <c r="D10" s="141" t="s">
        <v>2</v>
      </c>
      <c r="E10" s="160"/>
      <c r="F10" s="132">
        <f>'Esquemas '!G13</f>
        <v>8529.630000000001</v>
      </c>
      <c r="G10" s="164"/>
      <c r="H10" s="127"/>
      <c r="I10" s="128">
        <v>3</v>
      </c>
      <c r="J10" s="3"/>
      <c r="K10" s="142" t="s">
        <v>37</v>
      </c>
      <c r="L10" s="161"/>
      <c r="M10" s="133">
        <f>'Esquemas '!U11</f>
        <v>3952.0000000000005</v>
      </c>
      <c r="N10" s="165"/>
      <c r="O10" s="110"/>
      <c r="P10" s="124">
        <v>3</v>
      </c>
    </row>
    <row r="11" spans="2:16" ht="15.75" thickBot="1" x14ac:dyDescent="0.3">
      <c r="B11" s="123">
        <v>4</v>
      </c>
      <c r="C11" s="125"/>
      <c r="D11" s="141" t="s">
        <v>36</v>
      </c>
      <c r="E11" s="160"/>
      <c r="F11" s="132">
        <f>'Esquemas '!Q31</f>
        <v>5916</v>
      </c>
      <c r="G11" s="164"/>
      <c r="H11" s="127"/>
      <c r="I11" s="128">
        <v>4</v>
      </c>
      <c r="J11" s="125"/>
      <c r="K11" s="141" t="s">
        <v>38</v>
      </c>
      <c r="L11" s="160"/>
      <c r="M11" s="387">
        <f>'Esquemas '!U23</f>
        <v>816</v>
      </c>
      <c r="N11" s="164">
        <f>SUM(M8:M11)</f>
        <v>11381</v>
      </c>
      <c r="O11" s="127"/>
      <c r="P11" s="124">
        <v>4</v>
      </c>
    </row>
    <row r="12" spans="2:16" x14ac:dyDescent="0.25">
      <c r="B12" s="123">
        <v>5</v>
      </c>
      <c r="C12" s="2"/>
      <c r="D12" s="144" t="s">
        <v>9</v>
      </c>
      <c r="E12" s="162"/>
      <c r="F12" s="134">
        <f>'Esquemas '!G38</f>
        <v>4830</v>
      </c>
      <c r="G12" s="166"/>
      <c r="H12" s="3"/>
      <c r="I12" s="128">
        <v>5</v>
      </c>
      <c r="J12" s="3"/>
      <c r="K12" s="144"/>
      <c r="L12" s="162"/>
      <c r="M12" s="134"/>
      <c r="N12" s="166"/>
      <c r="O12" s="110"/>
      <c r="P12" s="124">
        <v>5</v>
      </c>
    </row>
    <row r="13" spans="2:16" ht="15.75" thickBot="1" x14ac:dyDescent="0.3">
      <c r="B13" s="123">
        <v>6</v>
      </c>
      <c r="C13" s="139"/>
      <c r="D13" s="140" t="s">
        <v>10</v>
      </c>
      <c r="E13" s="163"/>
      <c r="F13" s="386">
        <f>'Esquemas '!J35</f>
        <v>900</v>
      </c>
      <c r="G13" s="163">
        <f>SUM(F8:F13)</f>
        <v>271944.61000000004</v>
      </c>
      <c r="H13" s="135"/>
      <c r="I13" s="128">
        <v>6</v>
      </c>
      <c r="J13" s="139"/>
      <c r="K13" s="389" t="s">
        <v>238</v>
      </c>
      <c r="L13" s="163"/>
      <c r="M13" s="131"/>
      <c r="N13" s="163"/>
      <c r="O13" s="135"/>
      <c r="P13" s="124">
        <v>6</v>
      </c>
    </row>
    <row r="14" spans="2:16" x14ac:dyDescent="0.25">
      <c r="B14" s="123">
        <v>7</v>
      </c>
      <c r="C14" s="125"/>
      <c r="D14" s="141"/>
      <c r="E14" s="164"/>
      <c r="F14" s="385"/>
      <c r="G14" s="164"/>
      <c r="H14" s="136"/>
      <c r="I14" s="128">
        <v>7</v>
      </c>
      <c r="J14" s="125"/>
      <c r="K14" s="383" t="s">
        <v>127</v>
      </c>
      <c r="L14" s="164"/>
      <c r="M14" s="132">
        <f>'Esquemas '!E31</f>
        <v>389000</v>
      </c>
      <c r="N14" s="164"/>
      <c r="O14" s="136"/>
      <c r="P14" s="124">
        <v>7</v>
      </c>
    </row>
    <row r="15" spans="2:16" ht="15.75" thickBot="1" x14ac:dyDescent="0.3">
      <c r="B15" s="123">
        <v>8</v>
      </c>
      <c r="C15" s="2"/>
      <c r="D15" s="382" t="s">
        <v>236</v>
      </c>
      <c r="E15" s="165"/>
      <c r="F15" s="133"/>
      <c r="G15" s="165"/>
      <c r="H15" s="137"/>
      <c r="I15" s="128">
        <v>8</v>
      </c>
      <c r="J15" s="2"/>
      <c r="K15" s="142" t="s">
        <v>239</v>
      </c>
      <c r="L15" s="165"/>
      <c r="M15" s="387">
        <f>'Estados de Resultados'!I15</f>
        <v>5563.6099999999969</v>
      </c>
      <c r="N15" s="388">
        <f>SUM(M14:M15)</f>
        <v>394563.61</v>
      </c>
      <c r="O15" s="137"/>
      <c r="P15" s="124">
        <v>8</v>
      </c>
    </row>
    <row r="16" spans="2:16" x14ac:dyDescent="0.25">
      <c r="B16" s="123">
        <v>9</v>
      </c>
      <c r="C16" s="125"/>
      <c r="D16" s="383" t="s">
        <v>3</v>
      </c>
      <c r="E16" s="164"/>
      <c r="F16" s="132">
        <f>'Esquemas '!D21</f>
        <v>10000</v>
      </c>
      <c r="G16" s="164"/>
      <c r="H16" s="136"/>
      <c r="I16" s="128">
        <v>9</v>
      </c>
      <c r="J16" s="125"/>
      <c r="K16" s="141"/>
      <c r="L16" s="164"/>
      <c r="M16" s="384"/>
      <c r="N16" s="390"/>
      <c r="O16" s="136"/>
      <c r="P16" s="124">
        <v>9</v>
      </c>
    </row>
    <row r="17" spans="2:16" x14ac:dyDescent="0.25">
      <c r="B17" s="123">
        <v>10</v>
      </c>
      <c r="C17" s="143"/>
      <c r="D17" s="144" t="s">
        <v>5</v>
      </c>
      <c r="E17" s="166"/>
      <c r="F17" s="134">
        <f>'Esquemas '!J20</f>
        <v>75000</v>
      </c>
      <c r="G17" s="166"/>
      <c r="H17" s="138"/>
      <c r="I17" s="128">
        <v>10</v>
      </c>
      <c r="J17" s="143"/>
      <c r="K17" s="144"/>
      <c r="L17" s="166"/>
      <c r="M17" s="134"/>
      <c r="N17" s="166"/>
      <c r="O17" s="138"/>
      <c r="P17" s="124">
        <v>10</v>
      </c>
    </row>
    <row r="18" spans="2:16" x14ac:dyDescent="0.25">
      <c r="B18" s="123">
        <v>11</v>
      </c>
      <c r="C18" s="2"/>
      <c r="D18" s="130" t="s">
        <v>4</v>
      </c>
      <c r="E18" s="163"/>
      <c r="F18" s="3">
        <f>'Esquemas '!G20</f>
        <v>37000</v>
      </c>
      <c r="G18" s="163"/>
      <c r="H18" s="3"/>
      <c r="I18" s="128">
        <v>11</v>
      </c>
      <c r="J18" s="3"/>
      <c r="K18" s="130"/>
      <c r="L18" s="163"/>
      <c r="M18" s="131"/>
      <c r="N18" s="163"/>
      <c r="O18" s="110"/>
      <c r="P18" s="124">
        <v>11</v>
      </c>
    </row>
    <row r="19" spans="2:16" ht="15.75" thickBot="1" x14ac:dyDescent="0.3">
      <c r="B19" s="123">
        <v>12</v>
      </c>
      <c r="C19" s="125"/>
      <c r="D19" s="129" t="s">
        <v>187</v>
      </c>
      <c r="E19" s="164"/>
      <c r="F19" s="387">
        <f>'Esquemas '!Q20</f>
        <v>12000</v>
      </c>
      <c r="G19" s="388">
        <f>SUM(F16:F19)</f>
        <v>134000</v>
      </c>
      <c r="H19" s="127"/>
      <c r="I19" s="128">
        <v>12</v>
      </c>
      <c r="J19" s="125"/>
      <c r="K19" s="129"/>
      <c r="L19" s="164"/>
      <c r="M19" s="132"/>
      <c r="N19" s="164"/>
      <c r="O19" s="127"/>
      <c r="P19" s="124">
        <v>12</v>
      </c>
    </row>
    <row r="20" spans="2:16" x14ac:dyDescent="0.25">
      <c r="B20" s="123">
        <v>13</v>
      </c>
      <c r="C20" s="2"/>
      <c r="D20" s="129"/>
      <c r="E20" s="165"/>
      <c r="F20" s="3"/>
      <c r="G20" s="165"/>
      <c r="H20" s="3"/>
      <c r="I20" s="128">
        <v>13</v>
      </c>
      <c r="J20" s="3"/>
      <c r="K20" s="130"/>
      <c r="L20" s="165"/>
      <c r="M20" s="133"/>
      <c r="N20" s="165"/>
      <c r="O20" s="110"/>
      <c r="P20" s="124">
        <v>13</v>
      </c>
    </row>
    <row r="21" spans="2:16" ht="15.75" thickBot="1" x14ac:dyDescent="0.3">
      <c r="B21" s="123">
        <v>14</v>
      </c>
      <c r="C21" s="125"/>
      <c r="D21" s="129" t="s">
        <v>237</v>
      </c>
      <c r="E21" s="164"/>
      <c r="F21" s="126"/>
      <c r="G21" s="571">
        <f>SUM(G13+G19)</f>
        <v>405944.61000000004</v>
      </c>
      <c r="H21" s="127"/>
      <c r="I21" s="128">
        <v>14</v>
      </c>
      <c r="J21" s="125"/>
      <c r="K21" s="129" t="s">
        <v>240</v>
      </c>
      <c r="L21" s="164"/>
      <c r="M21" s="132"/>
      <c r="N21" s="571">
        <f>SUM(N11+N15)</f>
        <v>405944.61</v>
      </c>
      <c r="O21" s="127"/>
      <c r="P21" s="124">
        <v>14</v>
      </c>
    </row>
    <row r="22" spans="2:16" ht="15.75" thickTop="1" x14ac:dyDescent="0.25">
      <c r="B22" s="123">
        <v>15</v>
      </c>
      <c r="C22" s="2"/>
      <c r="D22" s="130"/>
      <c r="E22" s="166"/>
      <c r="F22" s="3"/>
      <c r="G22" s="166"/>
      <c r="H22" s="3"/>
      <c r="I22" s="128">
        <v>15</v>
      </c>
      <c r="J22" s="3"/>
      <c r="K22" s="130"/>
      <c r="L22" s="166"/>
      <c r="M22" s="134"/>
      <c r="N22" s="391"/>
      <c r="O22" s="110"/>
      <c r="P22" s="124">
        <v>15</v>
      </c>
    </row>
    <row r="23" spans="2:16" x14ac:dyDescent="0.25">
      <c r="B23" s="123">
        <v>16</v>
      </c>
      <c r="C23" s="139"/>
      <c r="D23" s="140"/>
      <c r="E23" s="163"/>
      <c r="F23" s="131"/>
      <c r="G23" s="163"/>
      <c r="H23" s="135"/>
      <c r="I23" s="128">
        <v>16</v>
      </c>
      <c r="J23" s="139"/>
      <c r="K23" s="140"/>
      <c r="L23" s="163"/>
      <c r="M23" s="131"/>
      <c r="N23" s="163"/>
      <c r="O23" s="135"/>
      <c r="P23" s="124">
        <v>16</v>
      </c>
    </row>
    <row r="24" spans="2:16" x14ac:dyDescent="0.25">
      <c r="B24" s="123">
        <v>17</v>
      </c>
      <c r="C24" s="125"/>
      <c r="D24" s="141"/>
      <c r="E24" s="164"/>
      <c r="F24" s="132"/>
      <c r="G24" s="164"/>
      <c r="H24" s="136"/>
      <c r="I24" s="128">
        <v>17</v>
      </c>
      <c r="J24" s="125"/>
      <c r="K24" s="141"/>
      <c r="L24" s="164"/>
      <c r="M24" s="132"/>
      <c r="N24" s="164"/>
      <c r="O24" s="136"/>
      <c r="P24" s="124">
        <v>17</v>
      </c>
    </row>
    <row r="25" spans="2:16" x14ac:dyDescent="0.25">
      <c r="B25" s="123">
        <v>18</v>
      </c>
      <c r="C25" s="2"/>
      <c r="D25" s="142"/>
      <c r="E25" s="165"/>
      <c r="F25" s="133"/>
      <c r="G25" s="165"/>
      <c r="H25" s="137"/>
      <c r="I25" s="128">
        <v>18</v>
      </c>
      <c r="J25" s="2"/>
      <c r="K25" s="142"/>
      <c r="L25" s="165"/>
      <c r="M25" s="133"/>
      <c r="N25" s="165"/>
      <c r="O25" s="137"/>
      <c r="P25" s="124">
        <v>18</v>
      </c>
    </row>
    <row r="26" spans="2:16" x14ac:dyDescent="0.25">
      <c r="B26" s="123">
        <v>19</v>
      </c>
      <c r="C26" s="125"/>
      <c r="D26" s="141"/>
      <c r="E26" s="164"/>
      <c r="F26" s="132"/>
      <c r="G26" s="164"/>
      <c r="H26" s="136"/>
      <c r="I26" s="128">
        <v>19</v>
      </c>
      <c r="J26" s="125"/>
      <c r="K26" s="141"/>
      <c r="L26" s="164"/>
      <c r="M26" s="132"/>
      <c r="N26" s="164"/>
      <c r="O26" s="136"/>
      <c r="P26" s="124">
        <v>19</v>
      </c>
    </row>
    <row r="27" spans="2:16" x14ac:dyDescent="0.25">
      <c r="B27" s="123">
        <v>20</v>
      </c>
      <c r="C27" s="143"/>
      <c r="D27" s="399" t="s">
        <v>185</v>
      </c>
      <c r="E27" s="166"/>
      <c r="F27" s="134"/>
      <c r="G27" s="166"/>
      <c r="H27" s="138"/>
      <c r="I27" s="128">
        <v>20</v>
      </c>
      <c r="J27" s="143"/>
      <c r="K27" s="399" t="s">
        <v>259</v>
      </c>
      <c r="L27" s="166"/>
      <c r="M27" s="134"/>
      <c r="N27" s="166"/>
      <c r="O27" s="138"/>
      <c r="P27" s="124">
        <v>20</v>
      </c>
    </row>
    <row r="28" spans="2:16" x14ac:dyDescent="0.25">
      <c r="B28" s="123">
        <v>21</v>
      </c>
      <c r="C28" s="2"/>
      <c r="D28" s="130"/>
      <c r="E28" s="163"/>
      <c r="F28" s="131"/>
      <c r="G28" s="163"/>
      <c r="H28" s="3"/>
      <c r="I28" s="128">
        <v>21</v>
      </c>
      <c r="J28" s="3"/>
      <c r="K28" s="565"/>
      <c r="L28" s="163"/>
      <c r="M28" s="131"/>
      <c r="N28" s="163"/>
      <c r="O28" s="110"/>
      <c r="P28" s="124">
        <v>21</v>
      </c>
    </row>
    <row r="29" spans="2:16" x14ac:dyDescent="0.25">
      <c r="B29" s="123">
        <v>22</v>
      </c>
      <c r="C29" s="125"/>
      <c r="D29" s="129"/>
      <c r="E29" s="164"/>
      <c r="F29" s="132"/>
      <c r="G29" s="164"/>
      <c r="H29" s="127"/>
      <c r="I29" s="128">
        <v>22</v>
      </c>
      <c r="J29" s="125"/>
      <c r="K29" s="129"/>
      <c r="L29" s="164"/>
      <c r="M29" s="132"/>
      <c r="N29" s="164"/>
      <c r="O29" s="127"/>
      <c r="P29" s="124">
        <v>22</v>
      </c>
    </row>
    <row r="30" spans="2:16" x14ac:dyDescent="0.25">
      <c r="B30" s="123">
        <v>23</v>
      </c>
      <c r="C30" s="2"/>
      <c r="D30" s="130"/>
      <c r="E30" s="165"/>
      <c r="F30" s="133"/>
      <c r="G30" s="165"/>
      <c r="H30" s="3"/>
      <c r="I30" s="128">
        <v>23</v>
      </c>
      <c r="J30" s="3"/>
      <c r="K30" s="130"/>
      <c r="L30" s="165"/>
      <c r="M30" s="133"/>
      <c r="N30" s="165"/>
      <c r="O30" s="110"/>
      <c r="P30" s="124">
        <v>23</v>
      </c>
    </row>
    <row r="31" spans="2:16" x14ac:dyDescent="0.25">
      <c r="B31" s="123">
        <v>24</v>
      </c>
      <c r="C31" s="125"/>
      <c r="D31" s="129"/>
      <c r="E31" s="164"/>
      <c r="F31" s="132"/>
      <c r="G31" s="164"/>
      <c r="H31" s="127"/>
      <c r="I31" s="128">
        <v>24</v>
      </c>
      <c r="J31" s="125"/>
      <c r="K31" s="129"/>
      <c r="L31" s="164"/>
      <c r="M31" s="132"/>
      <c r="N31" s="164"/>
      <c r="O31" s="127"/>
      <c r="P31" s="124">
        <v>24</v>
      </c>
    </row>
    <row r="32" spans="2:16" x14ac:dyDescent="0.25">
      <c r="B32" s="123">
        <v>25</v>
      </c>
      <c r="C32" s="2"/>
      <c r="D32" s="398" t="s">
        <v>245</v>
      </c>
      <c r="E32" s="166"/>
      <c r="F32" s="134"/>
      <c r="G32" s="166"/>
      <c r="H32" s="3"/>
      <c r="I32" s="128">
        <v>25</v>
      </c>
      <c r="J32" s="3"/>
      <c r="K32" s="398" t="s">
        <v>257</v>
      </c>
      <c r="L32" s="166"/>
      <c r="M32" s="134"/>
      <c r="N32" s="166"/>
      <c r="O32" s="110"/>
      <c r="P32" s="124">
        <v>25</v>
      </c>
    </row>
    <row r="33" spans="2:16" x14ac:dyDescent="0.25">
      <c r="B33" s="123">
        <v>26</v>
      </c>
      <c r="C33" s="139"/>
      <c r="D33" s="140"/>
      <c r="E33" s="163"/>
      <c r="F33" s="131"/>
      <c r="G33" s="163"/>
      <c r="H33" s="135"/>
      <c r="I33" s="128">
        <v>26</v>
      </c>
      <c r="J33" s="139"/>
      <c r="K33" s="140"/>
      <c r="L33" s="163"/>
      <c r="M33" s="131"/>
      <c r="N33" s="163"/>
      <c r="O33" s="135"/>
      <c r="P33" s="124">
        <v>26</v>
      </c>
    </row>
    <row r="34" spans="2:16" x14ac:dyDescent="0.25">
      <c r="B34" s="123">
        <v>27</v>
      </c>
      <c r="C34" s="125"/>
      <c r="D34" s="141"/>
      <c r="E34" s="164"/>
      <c r="F34" s="132"/>
      <c r="G34" s="164"/>
      <c r="H34" s="136"/>
      <c r="I34" s="128">
        <v>27</v>
      </c>
      <c r="J34" s="125"/>
      <c r="K34" s="141"/>
      <c r="L34" s="164"/>
      <c r="M34" s="132"/>
      <c r="N34" s="164"/>
      <c r="O34" s="136"/>
      <c r="P34" s="124">
        <v>27</v>
      </c>
    </row>
    <row r="35" spans="2:16" x14ac:dyDescent="0.25">
      <c r="B35" s="123">
        <v>28</v>
      </c>
      <c r="C35" s="2"/>
      <c r="D35" s="142"/>
      <c r="E35" s="165"/>
      <c r="F35" s="133"/>
      <c r="G35" s="165"/>
      <c r="H35" s="137"/>
      <c r="I35" s="128">
        <v>28</v>
      </c>
      <c r="J35" s="2"/>
      <c r="K35" s="142"/>
      <c r="L35" s="165"/>
      <c r="M35" s="133"/>
      <c r="N35" s="165"/>
      <c r="O35" s="137"/>
      <c r="P35" s="124">
        <v>28</v>
      </c>
    </row>
    <row r="36" spans="2:16" x14ac:dyDescent="0.25">
      <c r="B36" s="123">
        <v>29</v>
      </c>
      <c r="C36" s="125"/>
      <c r="D36" s="141"/>
      <c r="E36" s="164"/>
      <c r="F36" s="132"/>
      <c r="G36" s="164"/>
      <c r="H36" s="136"/>
      <c r="I36" s="128">
        <v>29</v>
      </c>
      <c r="J36" s="125"/>
      <c r="K36" s="141"/>
      <c r="L36" s="164"/>
      <c r="M36" s="132"/>
      <c r="N36" s="164"/>
      <c r="O36" s="136"/>
      <c r="P36" s="124">
        <v>29</v>
      </c>
    </row>
    <row r="37" spans="2:16" x14ac:dyDescent="0.25">
      <c r="B37" s="123">
        <v>30</v>
      </c>
      <c r="C37" s="143"/>
      <c r="D37" s="144"/>
      <c r="E37" s="166"/>
      <c r="F37" s="134"/>
      <c r="G37" s="166"/>
      <c r="H37" s="138"/>
      <c r="I37" s="128">
        <v>30</v>
      </c>
      <c r="J37" s="143"/>
      <c r="K37" s="144"/>
      <c r="L37" s="166"/>
      <c r="M37" s="134"/>
      <c r="N37" s="166"/>
      <c r="O37" s="138"/>
      <c r="P37" s="124">
        <v>30</v>
      </c>
    </row>
    <row r="38" spans="2:16" x14ac:dyDescent="0.25">
      <c r="B38" s="123">
        <v>31</v>
      </c>
      <c r="C38" s="2"/>
      <c r="D38" s="130"/>
      <c r="E38" s="163"/>
      <c r="F38" s="131"/>
      <c r="G38" s="163"/>
      <c r="H38" s="3"/>
      <c r="I38" s="128">
        <v>31</v>
      </c>
      <c r="J38" s="3"/>
      <c r="K38" s="130"/>
      <c r="L38" s="163"/>
      <c r="M38" s="131"/>
      <c r="N38" s="163"/>
      <c r="O38" s="110"/>
      <c r="P38" s="124">
        <v>31</v>
      </c>
    </row>
    <row r="39" spans="2:16" x14ac:dyDescent="0.25">
      <c r="B39" s="123">
        <v>32</v>
      </c>
      <c r="C39" s="125"/>
      <c r="D39" s="129"/>
      <c r="E39" s="164"/>
      <c r="F39" s="132"/>
      <c r="G39" s="164"/>
      <c r="H39" s="127"/>
      <c r="I39" s="128">
        <v>32</v>
      </c>
      <c r="J39" s="125"/>
      <c r="K39" s="129"/>
      <c r="L39" s="164"/>
      <c r="M39" s="132"/>
      <c r="N39" s="164"/>
      <c r="O39" s="127"/>
      <c r="P39" s="124">
        <v>32</v>
      </c>
    </row>
    <row r="40" spans="2:16" x14ac:dyDescent="0.25">
      <c r="B40" s="123">
        <v>33</v>
      </c>
      <c r="C40" s="2"/>
      <c r="D40" s="130"/>
      <c r="E40" s="165"/>
      <c r="F40" s="133"/>
      <c r="G40" s="165"/>
      <c r="H40" s="3"/>
      <c r="I40" s="128">
        <v>33</v>
      </c>
      <c r="J40" s="3"/>
      <c r="K40" s="130"/>
      <c r="L40" s="165"/>
      <c r="M40" s="133"/>
      <c r="N40" s="165"/>
      <c r="O40" s="110"/>
      <c r="P40" s="124">
        <v>33</v>
      </c>
    </row>
    <row r="41" spans="2:16" x14ac:dyDescent="0.25">
      <c r="B41" s="123">
        <v>34</v>
      </c>
      <c r="C41" s="125"/>
      <c r="D41" s="129"/>
      <c r="E41" s="164"/>
      <c r="F41" s="132"/>
      <c r="G41" s="164"/>
      <c r="H41" s="127"/>
      <c r="I41" s="128">
        <v>34</v>
      </c>
      <c r="J41" s="125"/>
      <c r="K41" s="129"/>
      <c r="L41" s="164"/>
      <c r="M41" s="132"/>
      <c r="N41" s="164"/>
      <c r="O41" s="127"/>
      <c r="P41" s="124">
        <v>34</v>
      </c>
    </row>
    <row r="42" spans="2:16" x14ac:dyDescent="0.25">
      <c r="B42" s="123">
        <v>35</v>
      </c>
      <c r="C42" s="2"/>
      <c r="D42" s="130"/>
      <c r="E42" s="165"/>
      <c r="F42" s="133"/>
      <c r="G42" s="166"/>
      <c r="H42" s="3"/>
      <c r="I42" s="128">
        <v>35</v>
      </c>
      <c r="J42" s="3"/>
      <c r="K42" s="130"/>
      <c r="L42" s="166"/>
      <c r="M42" s="134"/>
      <c r="N42" s="166"/>
      <c r="O42" s="110"/>
      <c r="P42" s="124">
        <v>35</v>
      </c>
    </row>
    <row r="43" spans="2:16" x14ac:dyDescent="0.25">
      <c r="B43" s="123">
        <v>36</v>
      </c>
      <c r="C43" s="139"/>
      <c r="D43" s="145"/>
      <c r="E43" s="163"/>
      <c r="F43" s="146"/>
      <c r="G43" s="163"/>
      <c r="H43" s="135"/>
      <c r="I43" s="128">
        <v>36</v>
      </c>
      <c r="J43" s="139"/>
      <c r="K43" s="140"/>
      <c r="L43" s="163"/>
      <c r="M43" s="131"/>
      <c r="N43" s="163"/>
      <c r="O43" s="156"/>
      <c r="P43" s="157">
        <v>36</v>
      </c>
    </row>
    <row r="44" spans="2:16" x14ac:dyDescent="0.25">
      <c r="B44" s="123">
        <v>37</v>
      </c>
      <c r="C44" s="125"/>
      <c r="D44" s="129"/>
      <c r="E44" s="164"/>
      <c r="F44" s="147"/>
      <c r="G44" s="164"/>
      <c r="H44" s="136"/>
      <c r="I44" s="128">
        <v>37</v>
      </c>
      <c r="J44" s="125"/>
      <c r="K44" s="141"/>
      <c r="L44" s="164"/>
      <c r="M44" s="132"/>
      <c r="N44" s="164"/>
      <c r="O44" s="136"/>
      <c r="P44" s="124">
        <v>37</v>
      </c>
    </row>
    <row r="45" spans="2:16" x14ac:dyDescent="0.25">
      <c r="B45" s="123">
        <v>38</v>
      </c>
      <c r="C45" s="2"/>
      <c r="D45" s="130"/>
      <c r="E45" s="165"/>
      <c r="F45" s="148"/>
      <c r="G45" s="165"/>
      <c r="H45" s="137"/>
      <c r="I45" s="128">
        <v>38</v>
      </c>
      <c r="J45" s="2"/>
      <c r="K45" s="142"/>
      <c r="L45" s="165"/>
      <c r="M45" s="133"/>
      <c r="N45" s="165"/>
      <c r="O45" s="137"/>
      <c r="P45" s="124">
        <v>38</v>
      </c>
    </row>
    <row r="46" spans="2:16" x14ac:dyDescent="0.25">
      <c r="B46" s="123">
        <v>39</v>
      </c>
      <c r="C46" s="125"/>
      <c r="D46" s="129"/>
      <c r="E46" s="164"/>
      <c r="F46" s="147"/>
      <c r="G46" s="164"/>
      <c r="H46" s="136"/>
      <c r="I46" s="128">
        <v>39</v>
      </c>
      <c r="J46" s="125"/>
      <c r="K46" s="141"/>
      <c r="L46" s="164"/>
      <c r="M46" s="132"/>
      <c r="N46" s="164"/>
      <c r="O46" s="136"/>
      <c r="P46" s="124">
        <v>39</v>
      </c>
    </row>
    <row r="47" spans="2:16" x14ac:dyDescent="0.25">
      <c r="B47" s="123">
        <v>40</v>
      </c>
      <c r="C47" s="143"/>
      <c r="D47" s="149"/>
      <c r="E47" s="166"/>
      <c r="F47" s="150"/>
      <c r="G47" s="166"/>
      <c r="H47" s="138"/>
      <c r="I47" s="128">
        <v>40</v>
      </c>
      <c r="J47" s="143"/>
      <c r="K47" s="144"/>
      <c r="L47" s="166"/>
      <c r="M47" s="134"/>
      <c r="N47" s="166"/>
      <c r="O47" s="138"/>
      <c r="P47" s="124">
        <v>40</v>
      </c>
    </row>
    <row r="48" spans="2:16" x14ac:dyDescent="0.25">
      <c r="B48" s="123">
        <v>41</v>
      </c>
      <c r="C48" s="2"/>
      <c r="D48" s="140"/>
      <c r="E48" s="167"/>
      <c r="F48" s="146"/>
      <c r="G48" s="167"/>
      <c r="H48" s="3"/>
      <c r="I48" s="128">
        <v>41</v>
      </c>
      <c r="J48" s="3"/>
      <c r="K48" s="140"/>
      <c r="L48" s="163"/>
      <c r="M48" s="131"/>
      <c r="N48" s="163"/>
      <c r="O48" s="110"/>
      <c r="P48" s="124">
        <v>41</v>
      </c>
    </row>
    <row r="49" spans="2:16" x14ac:dyDescent="0.25">
      <c r="B49" s="123">
        <v>42</v>
      </c>
      <c r="C49" s="125"/>
      <c r="D49" s="141"/>
      <c r="E49" s="160"/>
      <c r="F49" s="147"/>
      <c r="G49" s="160"/>
      <c r="H49" s="127"/>
      <c r="I49" s="128">
        <v>42</v>
      </c>
      <c r="J49" s="125"/>
      <c r="K49" s="141"/>
      <c r="L49" s="164"/>
      <c r="M49" s="132"/>
      <c r="N49" s="164"/>
      <c r="O49" s="127"/>
      <c r="P49" s="124">
        <v>42</v>
      </c>
    </row>
    <row r="50" spans="2:16" x14ac:dyDescent="0.25">
      <c r="B50" s="123">
        <v>43</v>
      </c>
      <c r="C50" s="2"/>
      <c r="D50" s="142"/>
      <c r="E50" s="161"/>
      <c r="F50" s="148"/>
      <c r="G50" s="161"/>
      <c r="H50" s="3"/>
      <c r="I50" s="128">
        <v>43</v>
      </c>
      <c r="J50" s="3"/>
      <c r="K50" s="142"/>
      <c r="L50" s="165"/>
      <c r="M50" s="133"/>
      <c r="N50" s="165"/>
      <c r="O50" s="110"/>
      <c r="P50" s="124">
        <v>43</v>
      </c>
    </row>
    <row r="51" spans="2:16" x14ac:dyDescent="0.25">
      <c r="B51" s="123">
        <v>44</v>
      </c>
      <c r="C51" s="125"/>
      <c r="D51" s="141"/>
      <c r="E51" s="160"/>
      <c r="F51" s="147"/>
      <c r="G51" s="160"/>
      <c r="H51" s="127"/>
      <c r="I51" s="128">
        <v>44</v>
      </c>
      <c r="J51" s="125"/>
      <c r="K51" s="141"/>
      <c r="L51" s="164"/>
      <c r="M51" s="132"/>
      <c r="N51" s="164"/>
      <c r="O51" s="127"/>
      <c r="P51" s="124">
        <v>44</v>
      </c>
    </row>
    <row r="52" spans="2:16" ht="15.75" thickBot="1" x14ac:dyDescent="0.3">
      <c r="B52" s="123">
        <v>45</v>
      </c>
      <c r="C52" s="115"/>
      <c r="D52" s="153"/>
      <c r="E52" s="168"/>
      <c r="F52" s="155"/>
      <c r="G52" s="168"/>
      <c r="H52" s="114"/>
      <c r="I52" s="128">
        <v>45</v>
      </c>
      <c r="J52" s="114"/>
      <c r="K52" s="153"/>
      <c r="L52" s="169"/>
      <c r="M52" s="154"/>
      <c r="N52" s="169"/>
      <c r="O52" s="116"/>
      <c r="P52" s="124">
        <v>45</v>
      </c>
    </row>
    <row r="53" spans="2:16" ht="24.75" customHeight="1" x14ac:dyDescent="0.25">
      <c r="B53" s="109"/>
      <c r="C53" s="553" t="s">
        <v>135</v>
      </c>
      <c r="D53" s="553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</row>
    <row r="83" spans="4:4" x14ac:dyDescent="0.25">
      <c r="D83" t="s">
        <v>262</v>
      </c>
    </row>
    <row r="84" spans="4:4" x14ac:dyDescent="0.25">
      <c r="D84" t="s">
        <v>263</v>
      </c>
    </row>
  </sheetData>
  <mergeCells count="5">
    <mergeCell ref="C2:L2"/>
    <mergeCell ref="C3:L3"/>
    <mergeCell ref="C4:L4"/>
    <mergeCell ref="C5:D5"/>
    <mergeCell ref="C53:D53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2"/>
  <sheetViews>
    <sheetView zoomScale="70" zoomScaleNormal="70" workbookViewId="0">
      <selection activeCell="B1" sqref="B1"/>
    </sheetView>
  </sheetViews>
  <sheetFormatPr baseColWidth="10" defaultRowHeight="15" x14ac:dyDescent="0.25"/>
  <cols>
    <col min="1" max="1" width="31.42578125" customWidth="1"/>
    <col min="2" max="2" width="40" customWidth="1"/>
    <col min="3" max="3" width="19.7109375" customWidth="1"/>
    <col min="4" max="4" width="13.28515625" customWidth="1"/>
    <col min="5" max="5" width="11.85546875" bestFit="1" customWidth="1"/>
  </cols>
  <sheetData>
    <row r="2" spans="1:2" ht="15.75" thickBot="1" x14ac:dyDescent="0.3"/>
    <row r="3" spans="1:2" ht="16.5" thickTop="1" thickBot="1" x14ac:dyDescent="0.3">
      <c r="A3" s="554" t="s">
        <v>266</v>
      </c>
      <c r="B3" s="554"/>
    </row>
    <row r="4" spans="1:2" ht="16.5" thickTop="1" thickBot="1" x14ac:dyDescent="0.3">
      <c r="A4" s="555" t="s">
        <v>262</v>
      </c>
      <c r="B4" s="556"/>
    </row>
    <row r="5" spans="1:2" ht="15.75" thickTop="1" x14ac:dyDescent="0.25">
      <c r="A5" s="404" t="str">
        <f>IF(A4='Balance General'!$D$83,'Balance General'!$D$8,IF('Consulta de gráficas'!A4='Balance General'!$D$84,'Balance General'!$K$8))</f>
        <v>Caja</v>
      </c>
      <c r="B5" s="409">
        <f>IF(AND('Consulta de gráficas'!A4='Balance General'!$D$83,'Consulta de gráficas'!A5='Balance General'!$D$8),'Balance General'!$F$8,IF(AND('Consulta de gráficas'!A4='Balance General'!$D$84,'Consulta de gráficas'!A5='Balance General'!$K$8),'Balance General'!$M$8))</f>
        <v>5000</v>
      </c>
    </row>
    <row r="6" spans="1:2" x14ac:dyDescent="0.25">
      <c r="A6" s="404" t="str">
        <f>IF('Consulta de gráficas'!A4='Balance General'!$D$83,'Balance General'!$D$9,IF('Consulta de gráficas'!A4='Balance General'!$D$84,'Balance General'!$K$9))</f>
        <v>Bancos</v>
      </c>
      <c r="B6" s="408">
        <f>IF(AND('Consulta de gráficas'!A4='Balance General'!$D$83,'Consulta de gráficas'!A6='Balance General'!$D$9),'Balance General'!$F$9,IF(AND('Consulta de gráficas'!A4='Balance General'!$D$84,'Consulta de gráficas'!A6='Balance General'!$K$9),'Balance General'!$M$9))</f>
        <v>246768.98000000004</v>
      </c>
    </row>
    <row r="7" spans="1:2" x14ac:dyDescent="0.25">
      <c r="A7" s="405" t="str">
        <f>IF('Consulta de gráficas'!A4='Balance General'!$D$83,'Balance General'!$D$10,IF('Consulta de gráficas'!A4='Balance General'!$D$84,'Balance General'!$K$10))</f>
        <v>Almacén</v>
      </c>
      <c r="B7" s="407">
        <f>IF(AND('Consulta de gráficas'!A4='Balance General'!$D$83,'Consulta de gráficas'!A7='Balance General'!$D$10),'Balance General'!$F$10,IF(AND('Consulta de gráficas'!A4='Balance General'!$D$84,'Consulta de gráficas'!A7='Balance General'!$K$10),'Balance General'!$M$10))</f>
        <v>8529.630000000001</v>
      </c>
    </row>
    <row r="8" spans="1:2" x14ac:dyDescent="0.25">
      <c r="A8" s="406" t="str">
        <f>IF('Consulta de gráficas'!A4='Balance General'!$D$83,'Balance General'!$D$11,IF('Consulta de gráficas'!A4='Balance General'!$D$84,'Balance General'!$K$11))</f>
        <v>Clientes</v>
      </c>
      <c r="B8" s="408">
        <f>IF(AND('Consulta de gráficas'!A4='Balance General'!$D$83,'Consulta de gráficas'!A8='Balance General'!$D$11),'Balance General'!$F$11,IF(AND('Consulta de gráficas'!A4='Balance General'!$D$84,'Consulta de gráficas'!A8='Balance General'!$K$11),'Balance General'!$M$11))</f>
        <v>5916</v>
      </c>
    </row>
    <row r="9" spans="1:2" x14ac:dyDescent="0.25">
      <c r="A9" s="403" t="str">
        <f>IF('Consulta de gráficas'!A4='Balance General'!$D$83,'Balance General'!$D$12,IF('Consulta de gráficas'!A4='Balance General'!$D$84,'Balance General'!K14))</f>
        <v>IVA acreditable</v>
      </c>
      <c r="B9" s="407">
        <f>IF(AND('Consulta de gráficas'!A4='Balance General'!$D$83,'Consulta de gráficas'!A9='Balance General'!D12),'Balance General'!$F$12,IF(AND('Consulta de gráficas'!A4='Balance General'!$D$84,'Consulta de gráficas'!A9='Balance General'!K14),'Balance General'!$M$14))</f>
        <v>4830</v>
      </c>
    </row>
    <row r="10" spans="1:2" x14ac:dyDescent="0.25">
      <c r="A10" s="403" t="str">
        <f>IF('Consulta de gráficas'!A4='Balance General'!$D$83,'Balance General'!D13,IF('Consulta de gráficas'!A4='Balance General'!$D$84,'Balance General'!K15))</f>
        <v>IVA por acreditar</v>
      </c>
      <c r="B10" s="408">
        <f>IF(AND('Consulta de gráficas'!A4='Balance General'!$D$83,'Consulta de gráficas'!A10='Balance General'!D13),'Balance General'!$F$13,IF(AND('Consulta de gráficas'!A4='Balance General'!$D$84,'Consulta de gráficas'!A10='Balance General'!K15),'Balance General'!$M$15))</f>
        <v>900</v>
      </c>
    </row>
    <row r="11" spans="1:2" x14ac:dyDescent="0.25">
      <c r="A11" s="406" t="str">
        <f>IF('Consulta de gráficas'!A4='Balance General'!$D$83,'Balance General'!D16,IF('Consulta de gráficas'!A4='Balance General'!$D$84,'Balance General'!K16))</f>
        <v>Equipo de computo</v>
      </c>
      <c r="B11" s="407">
        <f>IF(AND('Consulta de gráficas'!A4='Balance General'!$D$83,'Consulta de gráficas'!A11='Balance General'!D16),'Balance General'!$F$16,IF(AND('Consulta de gráficas'!A4='Balance General'!$D$84,'Consulta de gráficas'!A11='Balance General'!K16),'Balance General'!$M$16))</f>
        <v>10000</v>
      </c>
    </row>
    <row r="12" spans="1:2" x14ac:dyDescent="0.25">
      <c r="A12" s="403" t="str">
        <f>IF('Consulta de gráficas'!A4='Balance General'!$D$83,'Balance General'!D17,IF('Consulta de gráficas'!A4='Balance General'!$D$84,'Balance General'!K17))</f>
        <v>Equipo de transporte</v>
      </c>
      <c r="B12" s="407">
        <f>IF(AND('Consulta de gráficas'!A4='Balance General'!$D$83,'Consulta de gráficas'!A12='Balance General'!D17),'Balance General'!$F$17,IF(AND('Consulta de gráficas'!A4='Balance General'!$D$84,'Consulta de gráficas'!A12='Balance General'!K17),'Balance General'!$M$17))</f>
        <v>75000</v>
      </c>
    </row>
    <row r="13" spans="1:2" x14ac:dyDescent="0.25">
      <c r="A13" s="403" t="str">
        <f>IF('Consulta de gráficas'!A4='Balance General'!$D$83,'Balance General'!D18,IF('Consulta de gráficas'!A4='Balance General'!$D$84,'Balance General'!K18))</f>
        <v>Mobiliario y equipo</v>
      </c>
      <c r="B13" s="407">
        <f>IF(AND('Consulta de gráficas'!A4='Balance General'!$D$83,'Consulta de gráficas'!A13='Balance General'!D18),'Balance General'!$F$18,IF(AND('Consulta de gráficas'!A4='Balance General'!$D$84,'Consulta de gráficas'!A13='Balance General'!K18),'Balance General'!$M$18))</f>
        <v>37000</v>
      </c>
    </row>
    <row r="14" spans="1:2" ht="15.75" thickBot="1" x14ac:dyDescent="0.3">
      <c r="A14" s="402" t="str">
        <f>IF('Consulta de gráficas'!A4='Balance General'!$D$83,'Balance General'!D19,IF('Consulta de gráficas'!A4='Balance General'!$D$84,'Balance General'!K19))</f>
        <v>Rentas pagadas por anticipado</v>
      </c>
      <c r="B14" s="402">
        <f>IF(AND('Consulta de gráficas'!A4='Balance General'!$D$83,'Consulta de gráficas'!A14='Balance General'!D19),'Balance General'!$F$19,IF(AND('Consulta de gráficas'!A4='Balance General'!$D$84,'Consulta de gráficas'!A14='Balance General'!K19),'Balance General'!$M$19))</f>
        <v>12000</v>
      </c>
    </row>
    <row r="15" spans="1:2" ht="15.75" thickTop="1" x14ac:dyDescent="0.25"/>
    <row r="17" spans="1:2" ht="15.75" thickBot="1" x14ac:dyDescent="0.3">
      <c r="A17" s="411"/>
      <c r="B17" s="411"/>
    </row>
    <row r="18" spans="1:2" ht="15.75" thickTop="1" x14ac:dyDescent="0.25">
      <c r="A18" s="558" t="s">
        <v>272</v>
      </c>
      <c r="B18" s="561">
        <v>20</v>
      </c>
    </row>
    <row r="19" spans="1:2" x14ac:dyDescent="0.25">
      <c r="A19" s="559" t="s">
        <v>271</v>
      </c>
      <c r="B19" s="563" t="s">
        <v>268</v>
      </c>
    </row>
    <row r="20" spans="1:2" ht="15.75" thickBot="1" x14ac:dyDescent="0.3">
      <c r="A20" s="560" t="s">
        <v>267</v>
      </c>
      <c r="B20" s="557">
        <f>IF(AND(OR(B19="A"),B18&gt;20),B39+(B39*0.1),B39-(B39*0.1))</f>
        <v>10962</v>
      </c>
    </row>
    <row r="21" spans="1:2" ht="15.75" thickTop="1" x14ac:dyDescent="0.25"/>
    <row r="38" spans="1:3" x14ac:dyDescent="0.25">
      <c r="A38" s="564"/>
      <c r="C38" s="1"/>
    </row>
    <row r="39" spans="1:3" x14ac:dyDescent="0.25">
      <c r="A39" s="63" t="s">
        <v>267</v>
      </c>
      <c r="B39" s="410">
        <f>(Práctica!B11*Práctica!D11*Práctica!E20)</f>
        <v>12180</v>
      </c>
      <c r="C39" s="562"/>
    </row>
    <row r="42" spans="1:3" x14ac:dyDescent="0.25">
      <c r="B42" s="401"/>
      <c r="C42" s="401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'Balance General'!$D$83:$D$84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7"/>
  <sheetViews>
    <sheetView topLeftCell="A29" zoomScale="70" zoomScaleNormal="70" workbookViewId="0">
      <selection activeCell="E106" sqref="E106"/>
    </sheetView>
  </sheetViews>
  <sheetFormatPr baseColWidth="10" defaultRowHeight="15" x14ac:dyDescent="0.25"/>
  <cols>
    <col min="1" max="1" width="8.5703125" customWidth="1"/>
    <col min="2" max="2" width="5.140625" customWidth="1"/>
    <col min="3" max="3" width="7.85546875" customWidth="1"/>
    <col min="5" max="5" width="31.42578125" customWidth="1"/>
    <col min="6" max="6" width="15.28515625" customWidth="1"/>
    <col min="7" max="7" width="16.5703125" customWidth="1"/>
    <col min="8" max="8" width="15.140625" customWidth="1"/>
    <col min="9" max="9" width="3.42578125" customWidth="1"/>
  </cols>
  <sheetData>
    <row r="1" spans="2:11" ht="15.75" thickBot="1" x14ac:dyDescent="0.3">
      <c r="B1" s="420"/>
      <c r="C1" s="420"/>
      <c r="D1" s="420"/>
      <c r="E1" s="420"/>
      <c r="F1" s="420"/>
      <c r="G1" s="420"/>
      <c r="H1" s="420"/>
      <c r="I1" s="417"/>
    </row>
    <row r="2" spans="2:11" ht="15.75" thickBot="1" x14ac:dyDescent="0.3">
      <c r="B2" s="421"/>
      <c r="C2" s="7"/>
      <c r="D2" s="6"/>
      <c r="E2" s="5"/>
      <c r="F2" s="4" t="s">
        <v>98</v>
      </c>
      <c r="G2" s="3"/>
      <c r="H2" s="3"/>
      <c r="I2" s="418"/>
    </row>
    <row r="3" spans="2:11" ht="15.75" thickBot="1" x14ac:dyDescent="0.3">
      <c r="B3" s="421"/>
      <c r="C3" s="8"/>
      <c r="D3" s="9"/>
      <c r="E3" s="10"/>
      <c r="F3" s="2"/>
      <c r="G3" s="3"/>
      <c r="H3" s="3"/>
      <c r="I3" s="418"/>
    </row>
    <row r="4" spans="2:11" ht="15.75" thickBot="1" x14ac:dyDescent="0.3">
      <c r="B4" s="421"/>
      <c r="C4" s="7"/>
      <c r="D4" s="6"/>
      <c r="E4" s="5"/>
      <c r="F4" s="425"/>
      <c r="G4" s="420"/>
      <c r="H4" s="420"/>
      <c r="I4" s="418"/>
    </row>
    <row r="5" spans="2:11" ht="15.75" thickBot="1" x14ac:dyDescent="0.3">
      <c r="B5" s="420"/>
      <c r="C5" s="423" t="s">
        <v>137</v>
      </c>
      <c r="D5" s="423"/>
      <c r="E5" s="423"/>
      <c r="F5" s="424"/>
      <c r="G5" s="424"/>
      <c r="H5" s="424"/>
      <c r="I5" s="418"/>
    </row>
    <row r="6" spans="2:11" x14ac:dyDescent="0.25">
      <c r="B6" s="420"/>
      <c r="C6" s="31" t="s">
        <v>102</v>
      </c>
      <c r="D6" s="25"/>
      <c r="E6" s="30" t="s">
        <v>103</v>
      </c>
      <c r="F6" s="28" t="s">
        <v>99</v>
      </c>
      <c r="G6" s="28" t="s">
        <v>100</v>
      </c>
      <c r="H6" s="29" t="s">
        <v>101</v>
      </c>
      <c r="I6" s="418"/>
    </row>
    <row r="7" spans="2:11" x14ac:dyDescent="0.25">
      <c r="B7" s="420"/>
      <c r="C7" s="17"/>
      <c r="D7" s="11" t="s">
        <v>7</v>
      </c>
      <c r="E7" s="11" t="s">
        <v>0</v>
      </c>
      <c r="F7" s="12"/>
      <c r="G7" s="288">
        <f>Práctica!B2</f>
        <v>5000</v>
      </c>
      <c r="H7" s="18"/>
      <c r="I7" s="418"/>
    </row>
    <row r="8" spans="2:11" x14ac:dyDescent="0.25">
      <c r="B8" s="420"/>
      <c r="C8" s="17"/>
      <c r="D8" s="11"/>
      <c r="E8" s="11" t="s">
        <v>1</v>
      </c>
      <c r="F8" s="12"/>
      <c r="G8" s="11">
        <f>Práctica!D2</f>
        <v>250000</v>
      </c>
      <c r="H8" s="27"/>
      <c r="I8" s="418"/>
    </row>
    <row r="9" spans="2:11" x14ac:dyDescent="0.25">
      <c r="B9" s="420"/>
      <c r="C9" s="17"/>
      <c r="D9" s="11"/>
      <c r="E9" s="11" t="s">
        <v>2</v>
      </c>
      <c r="F9" s="12"/>
      <c r="G9" s="288">
        <f>Práctica!F2</f>
        <v>2000</v>
      </c>
      <c r="H9" s="18"/>
      <c r="I9" s="418"/>
    </row>
    <row r="10" spans="2:11" x14ac:dyDescent="0.25">
      <c r="B10" s="420"/>
      <c r="C10" s="17"/>
      <c r="D10" s="14"/>
      <c r="E10" s="14" t="s">
        <v>3</v>
      </c>
      <c r="F10" s="12"/>
      <c r="G10" s="11">
        <f>Práctica!H2</f>
        <v>20000</v>
      </c>
      <c r="H10" s="18"/>
      <c r="I10" s="418"/>
    </row>
    <row r="11" spans="2:11" x14ac:dyDescent="0.25">
      <c r="B11" s="420"/>
      <c r="C11" s="17"/>
      <c r="D11" s="11"/>
      <c r="E11" s="14" t="s">
        <v>4</v>
      </c>
      <c r="F11" s="12"/>
      <c r="G11" s="11">
        <f>Práctica!J2</f>
        <v>37000</v>
      </c>
      <c r="H11" s="18"/>
      <c r="I11" s="418"/>
      <c r="K11" s="286"/>
    </row>
    <row r="12" spans="2:11" x14ac:dyDescent="0.25">
      <c r="B12" s="420"/>
      <c r="C12" s="34"/>
      <c r="D12" s="33"/>
      <c r="E12" s="36" t="s">
        <v>5</v>
      </c>
      <c r="F12" s="38"/>
      <c r="G12" s="40">
        <f>Práctica!L2</f>
        <v>75000</v>
      </c>
      <c r="H12" s="42"/>
      <c r="I12" s="418"/>
    </row>
    <row r="13" spans="2:11" x14ac:dyDescent="0.25">
      <c r="B13" s="420"/>
      <c r="C13" s="35"/>
      <c r="D13" s="32"/>
      <c r="E13" s="37" t="s">
        <v>6</v>
      </c>
      <c r="F13" s="39"/>
      <c r="G13" s="41"/>
      <c r="H13" s="289">
        <f>SUM(Práctica!B2,Práctica!D2,Práctica!F2,Práctica!H2,Práctica!J2,Práctica!L2)</f>
        <v>389000</v>
      </c>
      <c r="I13" s="418"/>
    </row>
    <row r="14" spans="2:11" x14ac:dyDescent="0.25">
      <c r="B14" s="420"/>
      <c r="C14" s="17"/>
      <c r="D14" s="11"/>
      <c r="E14" s="11"/>
      <c r="F14" s="12"/>
      <c r="G14" s="11"/>
      <c r="H14" s="18"/>
      <c r="I14" s="418"/>
    </row>
    <row r="15" spans="2:11" x14ac:dyDescent="0.25">
      <c r="B15" s="420"/>
      <c r="C15" s="17"/>
      <c r="D15" s="11" t="s">
        <v>8</v>
      </c>
      <c r="E15" s="11" t="s">
        <v>2</v>
      </c>
      <c r="F15" s="12"/>
      <c r="G15" s="11">
        <f>(Práctica!B4*Práctica!D4)</f>
        <v>6250</v>
      </c>
      <c r="H15" s="18"/>
      <c r="I15" s="418"/>
    </row>
    <row r="16" spans="2:11" x14ac:dyDescent="0.25">
      <c r="B16" s="420"/>
      <c r="C16" s="17"/>
      <c r="D16" s="11"/>
      <c r="E16" s="11" t="s">
        <v>9</v>
      </c>
      <c r="F16" s="12"/>
      <c r="G16" s="11">
        <f>(G15*Práctica!C20*Práctica!J4)</f>
        <v>600</v>
      </c>
      <c r="H16" s="18"/>
      <c r="I16" s="418"/>
    </row>
    <row r="17" spans="2:9" x14ac:dyDescent="0.25">
      <c r="B17" s="420"/>
      <c r="C17" s="17"/>
      <c r="D17" s="11"/>
      <c r="E17" s="11" t="s">
        <v>10</v>
      </c>
      <c r="F17" s="12"/>
      <c r="G17" s="11">
        <f>(G15*Práctica!C20*Práctica!L4)</f>
        <v>400</v>
      </c>
      <c r="H17" s="18"/>
      <c r="I17" s="418"/>
    </row>
    <row r="18" spans="2:9" x14ac:dyDescent="0.25">
      <c r="B18" s="420"/>
      <c r="C18" s="53"/>
      <c r="D18" s="40"/>
      <c r="E18" s="44" t="s">
        <v>1</v>
      </c>
      <c r="F18" s="46"/>
      <c r="G18" s="40"/>
      <c r="H18" s="48">
        <f>(G15*Práctica!E20*Práctica!J4)</f>
        <v>4349.9999999999991</v>
      </c>
      <c r="I18" s="418"/>
    </row>
    <row r="19" spans="2:9" x14ac:dyDescent="0.25">
      <c r="B19" s="420"/>
      <c r="C19" s="35"/>
      <c r="D19" s="41"/>
      <c r="E19" s="37" t="s">
        <v>11</v>
      </c>
      <c r="F19" s="45"/>
      <c r="G19" s="41"/>
      <c r="H19" s="47">
        <f>(G15*Práctica!E20*Práctica!L4)</f>
        <v>2900</v>
      </c>
      <c r="I19" s="418"/>
    </row>
    <row r="20" spans="2:9" x14ac:dyDescent="0.25">
      <c r="B20" s="420"/>
      <c r="C20" s="17"/>
      <c r="D20" s="11"/>
      <c r="E20" s="11"/>
      <c r="F20" s="12"/>
      <c r="G20" s="11"/>
      <c r="H20" s="18"/>
      <c r="I20" s="418"/>
    </row>
    <row r="21" spans="2:9" x14ac:dyDescent="0.25">
      <c r="B21" s="420"/>
      <c r="C21" s="17"/>
      <c r="D21" s="11" t="s">
        <v>13</v>
      </c>
      <c r="E21" s="11" t="s">
        <v>1</v>
      </c>
      <c r="F21" s="12"/>
      <c r="G21" s="11">
        <f>(H18*Práctica!H4)</f>
        <v>130.49999999999997</v>
      </c>
      <c r="H21" s="18"/>
      <c r="I21" s="418"/>
    </row>
    <row r="22" spans="2:9" x14ac:dyDescent="0.25">
      <c r="B22" s="420"/>
      <c r="C22" s="17"/>
      <c r="D22" s="11"/>
      <c r="E22" s="11" t="s">
        <v>11</v>
      </c>
      <c r="F22" s="12"/>
      <c r="G22" s="11">
        <f>(H19*Práctica!H4)</f>
        <v>87</v>
      </c>
      <c r="H22" s="18"/>
      <c r="I22" s="418"/>
    </row>
    <row r="23" spans="2:9" x14ac:dyDescent="0.25">
      <c r="B23" s="420"/>
      <c r="C23" s="17"/>
      <c r="D23" s="11"/>
      <c r="E23" s="15" t="s">
        <v>2</v>
      </c>
      <c r="F23" s="12"/>
      <c r="G23" s="11"/>
      <c r="H23" s="18">
        <f>(G15*Práctica!H4)</f>
        <v>187.5</v>
      </c>
      <c r="I23" s="418"/>
    </row>
    <row r="24" spans="2:9" x14ac:dyDescent="0.25">
      <c r="B24" s="420"/>
      <c r="C24" s="34"/>
      <c r="D24" s="40"/>
      <c r="E24" s="50" t="s">
        <v>9</v>
      </c>
      <c r="F24" s="38"/>
      <c r="G24" s="33"/>
      <c r="H24" s="48">
        <f>(H23*Práctica!C20*Práctica!J4)</f>
        <v>18</v>
      </c>
      <c r="I24" s="418"/>
    </row>
    <row r="25" spans="2:9" x14ac:dyDescent="0.25">
      <c r="B25" s="420"/>
      <c r="C25" s="35"/>
      <c r="D25" s="41"/>
      <c r="E25" s="49" t="s">
        <v>10</v>
      </c>
      <c r="F25" s="39"/>
      <c r="G25" s="32"/>
      <c r="H25" s="47">
        <f>(H23*Práctica!C20*Práctica!L4)</f>
        <v>12</v>
      </c>
      <c r="I25" s="418"/>
    </row>
    <row r="26" spans="2:9" x14ac:dyDescent="0.25">
      <c r="B26" s="420"/>
      <c r="C26" s="17"/>
      <c r="D26" s="11"/>
      <c r="E26" s="11"/>
      <c r="F26" s="12"/>
      <c r="G26" s="11"/>
      <c r="H26" s="18"/>
      <c r="I26" s="418"/>
    </row>
    <row r="27" spans="2:9" x14ac:dyDescent="0.25">
      <c r="B27" s="420"/>
      <c r="C27" s="17"/>
      <c r="D27" s="11" t="s">
        <v>12</v>
      </c>
      <c r="E27" s="16" t="s">
        <v>2</v>
      </c>
      <c r="F27" s="12"/>
      <c r="G27" s="11">
        <f>(Práctica!C6)</f>
        <v>1500</v>
      </c>
      <c r="H27" s="18"/>
      <c r="I27" s="418"/>
    </row>
    <row r="28" spans="2:9" x14ac:dyDescent="0.25">
      <c r="B28" s="420"/>
      <c r="C28" s="17"/>
      <c r="D28" s="11"/>
      <c r="E28" s="16" t="s">
        <v>9</v>
      </c>
      <c r="F28" s="12"/>
      <c r="G28" s="11">
        <f>(Práctica!C6*Práctica!C20)</f>
        <v>240</v>
      </c>
      <c r="H28" s="18"/>
      <c r="I28" s="418"/>
    </row>
    <row r="29" spans="2:9" x14ac:dyDescent="0.25">
      <c r="B29" s="420"/>
      <c r="C29" s="17"/>
      <c r="D29" s="11"/>
      <c r="E29" s="15" t="s">
        <v>14</v>
      </c>
      <c r="F29" s="12"/>
      <c r="G29" s="11"/>
      <c r="H29" s="18">
        <f>(Práctica!C6*Práctica!E20)</f>
        <v>1739.9999999999998</v>
      </c>
      <c r="I29" s="418"/>
    </row>
    <row r="30" spans="2:9" x14ac:dyDescent="0.25">
      <c r="B30" s="420"/>
      <c r="C30" s="43"/>
      <c r="D30" s="40"/>
      <c r="E30" s="44"/>
      <c r="F30" s="46"/>
      <c r="G30" s="40"/>
      <c r="H30" s="48"/>
      <c r="I30" s="418"/>
    </row>
    <row r="31" spans="2:9" x14ac:dyDescent="0.25">
      <c r="B31" s="420"/>
      <c r="C31" s="26"/>
      <c r="D31" s="41" t="s">
        <v>15</v>
      </c>
      <c r="E31" s="41" t="s">
        <v>16</v>
      </c>
      <c r="F31" s="45"/>
      <c r="G31" s="41">
        <f>(Práctica!B7*Práctica!D7*Práctica!L7*Práctica!E20)</f>
        <v>5568</v>
      </c>
      <c r="H31" s="47"/>
      <c r="I31" s="418"/>
    </row>
    <row r="32" spans="2:9" x14ac:dyDescent="0.25">
      <c r="B32" s="420"/>
      <c r="C32" s="17"/>
      <c r="D32" s="11"/>
      <c r="E32" s="11" t="s">
        <v>1</v>
      </c>
      <c r="F32" s="12"/>
      <c r="G32" s="11">
        <f>(Práctica!B7*Práctica!D7*Práctica!J7*Práctica!E20)</f>
        <v>12992</v>
      </c>
      <c r="H32" s="18"/>
      <c r="I32" s="418"/>
    </row>
    <row r="33" spans="2:9" x14ac:dyDescent="0.25">
      <c r="B33" s="420"/>
      <c r="C33" s="17"/>
      <c r="D33" s="11"/>
      <c r="E33" s="15" t="s">
        <v>17</v>
      </c>
      <c r="F33" s="12"/>
      <c r="G33" s="11"/>
      <c r="H33" s="18">
        <f>(Práctica!B7*Práctica!D7)</f>
        <v>16000</v>
      </c>
      <c r="I33" s="418"/>
    </row>
    <row r="34" spans="2:9" x14ac:dyDescent="0.25">
      <c r="B34" s="420"/>
      <c r="C34" s="17"/>
      <c r="D34" s="11"/>
      <c r="E34" s="15" t="s">
        <v>18</v>
      </c>
      <c r="F34" s="12"/>
      <c r="G34" s="11"/>
      <c r="H34" s="18">
        <f>(Práctica!B7*Práctica!D7*Práctica!J7*Práctica!C20)</f>
        <v>1792</v>
      </c>
      <c r="I34" s="418"/>
    </row>
    <row r="35" spans="2:9" x14ac:dyDescent="0.25">
      <c r="B35" s="420"/>
      <c r="C35" s="17"/>
      <c r="D35" s="11"/>
      <c r="E35" s="15" t="s">
        <v>19</v>
      </c>
      <c r="F35" s="12"/>
      <c r="G35" s="11"/>
      <c r="H35" s="18">
        <f>(Práctica!B7*Práctica!D7*Práctica!L7*Práctica!C20)</f>
        <v>768</v>
      </c>
      <c r="I35" s="418"/>
    </row>
    <row r="36" spans="2:9" x14ac:dyDescent="0.25">
      <c r="B36" s="420"/>
      <c r="C36" s="34"/>
      <c r="D36" s="40"/>
      <c r="E36" s="44"/>
      <c r="F36" s="38"/>
      <c r="G36" s="40"/>
      <c r="H36" s="42"/>
      <c r="I36" s="418"/>
    </row>
    <row r="37" spans="2:9" x14ac:dyDescent="0.25">
      <c r="B37" s="420"/>
      <c r="C37" s="35"/>
      <c r="D37" s="41" t="s">
        <v>94</v>
      </c>
      <c r="E37" s="51" t="s">
        <v>17</v>
      </c>
      <c r="F37" s="39"/>
      <c r="G37" s="41">
        <f>(Práctica!B7*Práctica!D7*Práctica!H7)</f>
        <v>800</v>
      </c>
      <c r="H37" s="52"/>
      <c r="I37" s="418"/>
    </row>
    <row r="38" spans="2:9" x14ac:dyDescent="0.25">
      <c r="B38" s="420"/>
      <c r="C38" s="17"/>
      <c r="D38" s="11"/>
      <c r="E38" s="16" t="s">
        <v>37</v>
      </c>
      <c r="F38" s="12"/>
      <c r="G38" s="11">
        <f>(Práctica!B7*Práctica!D7*Práctica!H7*Práctica!C20*Práctica!J7)</f>
        <v>89.6</v>
      </c>
      <c r="H38" s="18"/>
      <c r="I38" s="418"/>
    </row>
    <row r="39" spans="2:9" x14ac:dyDescent="0.25">
      <c r="B39" s="420"/>
      <c r="C39" s="17"/>
      <c r="D39" s="11"/>
      <c r="E39" s="16" t="s">
        <v>38</v>
      </c>
      <c r="F39" s="12"/>
      <c r="G39" s="11">
        <f>(Práctica!B7*Práctica!D7*Práctica!H7*Práctica!C20*Práctica!L7)</f>
        <v>38.4</v>
      </c>
      <c r="H39" s="18"/>
      <c r="I39" s="418"/>
    </row>
    <row r="40" spans="2:9" x14ac:dyDescent="0.25">
      <c r="B40" s="420"/>
      <c r="C40" s="17"/>
      <c r="D40" s="11"/>
      <c r="E40" s="15" t="s">
        <v>16</v>
      </c>
      <c r="F40" s="12"/>
      <c r="G40" s="11"/>
      <c r="H40" s="18">
        <f>(Práctica!B7*Práctica!D7*Práctica!H7*Práctica!L7*Práctica!E20)</f>
        <v>278.39999999999998</v>
      </c>
      <c r="I40" s="418"/>
    </row>
    <row r="41" spans="2:9" x14ac:dyDescent="0.25">
      <c r="B41" s="420"/>
      <c r="C41" s="17"/>
      <c r="D41" s="11"/>
      <c r="E41" s="15" t="s">
        <v>1</v>
      </c>
      <c r="F41" s="12"/>
      <c r="G41" s="11"/>
      <c r="H41" s="18">
        <f>(Práctica!B7*Práctica!D7*Práctica!H7*Práctica!J7*Práctica!E20)</f>
        <v>649.59999999999991</v>
      </c>
      <c r="I41" s="418"/>
    </row>
    <row r="42" spans="2:9" x14ac:dyDescent="0.25">
      <c r="B42" s="420"/>
      <c r="C42" s="34"/>
      <c r="D42" s="40"/>
      <c r="E42" s="44"/>
      <c r="F42" s="38"/>
      <c r="G42" s="40"/>
      <c r="H42" s="42"/>
      <c r="I42" s="418"/>
    </row>
    <row r="43" spans="2:9" x14ac:dyDescent="0.25">
      <c r="B43" s="420"/>
      <c r="C43" s="35"/>
      <c r="D43" s="41" t="s">
        <v>95</v>
      </c>
      <c r="E43" s="51" t="s">
        <v>96</v>
      </c>
      <c r="F43" s="39"/>
      <c r="G43" s="41">
        <f>'Tarjeta de Almacén'!P10</f>
        <v>4714.2</v>
      </c>
      <c r="H43" s="52"/>
      <c r="I43" s="418"/>
    </row>
    <row r="44" spans="2:9" x14ac:dyDescent="0.25">
      <c r="B44" s="420"/>
      <c r="C44" s="17"/>
      <c r="D44" s="11"/>
      <c r="E44" s="15" t="s">
        <v>2</v>
      </c>
      <c r="F44" s="12"/>
      <c r="G44" s="11"/>
      <c r="H44" s="18">
        <f>G43</f>
        <v>4714.2</v>
      </c>
      <c r="I44" s="418"/>
    </row>
    <row r="45" spans="2:9" x14ac:dyDescent="0.25">
      <c r="B45" s="420"/>
      <c r="C45" s="17"/>
      <c r="D45" s="11"/>
      <c r="E45" s="11"/>
      <c r="F45" s="12"/>
      <c r="G45" s="11"/>
      <c r="H45" s="18"/>
      <c r="I45" s="418"/>
    </row>
    <row r="46" spans="2:9" x14ac:dyDescent="0.25">
      <c r="B46" s="420"/>
      <c r="C46" s="17"/>
      <c r="D46" s="11" t="s">
        <v>20</v>
      </c>
      <c r="E46" s="16" t="s">
        <v>166</v>
      </c>
      <c r="F46" s="12"/>
      <c r="G46" s="11">
        <f>(Práctica!C9*Práctica!H9)</f>
        <v>12000</v>
      </c>
      <c r="H46" s="18"/>
      <c r="I46" s="418"/>
    </row>
    <row r="47" spans="2:9" x14ac:dyDescent="0.25">
      <c r="B47" s="420"/>
      <c r="C47" s="17"/>
      <c r="D47" s="11"/>
      <c r="E47" s="16" t="s">
        <v>21</v>
      </c>
      <c r="F47" s="12"/>
      <c r="G47" s="11">
        <f>(Práctica!C9*Práctica!H9*Práctica!C20)</f>
        <v>1920</v>
      </c>
      <c r="H47" s="18"/>
      <c r="I47" s="418"/>
    </row>
    <row r="48" spans="2:9" x14ac:dyDescent="0.25">
      <c r="B48" s="420"/>
      <c r="C48" s="34"/>
      <c r="D48" s="40"/>
      <c r="E48" s="44" t="s">
        <v>1</v>
      </c>
      <c r="F48" s="38"/>
      <c r="G48" s="40"/>
      <c r="H48" s="42">
        <f>(Práctica!C9*Práctica!H9*Práctica!E20)</f>
        <v>13919.999999999998</v>
      </c>
      <c r="I48" s="418"/>
    </row>
    <row r="49" spans="2:9" x14ac:dyDescent="0.25">
      <c r="B49" s="420"/>
      <c r="C49" s="35"/>
      <c r="D49" s="41"/>
      <c r="E49" s="41"/>
      <c r="F49" s="39"/>
      <c r="G49" s="41"/>
      <c r="H49" s="52"/>
      <c r="I49" s="418"/>
    </row>
    <row r="50" spans="2:9" x14ac:dyDescent="0.25">
      <c r="B50" s="420"/>
      <c r="C50" s="17"/>
      <c r="D50" s="11" t="s">
        <v>22</v>
      </c>
      <c r="E50" s="16" t="s">
        <v>23</v>
      </c>
      <c r="F50" s="12"/>
      <c r="G50" s="11">
        <f>(Práctica!C10*Práctica!D4*Práctica!E20)</f>
        <v>1450</v>
      </c>
      <c r="H50" s="18"/>
      <c r="I50" s="418"/>
    </row>
    <row r="51" spans="2:9" x14ac:dyDescent="0.25">
      <c r="B51" s="420"/>
      <c r="C51" s="17"/>
      <c r="D51" s="11"/>
      <c r="E51" s="15" t="s">
        <v>24</v>
      </c>
      <c r="F51" s="12"/>
      <c r="G51" s="11"/>
      <c r="H51" s="18">
        <f>(Práctica!C10*Práctica!D4)</f>
        <v>1250</v>
      </c>
      <c r="I51" s="418"/>
    </row>
    <row r="52" spans="2:9" x14ac:dyDescent="0.25">
      <c r="B52" s="420"/>
      <c r="C52" s="17"/>
      <c r="D52" s="11"/>
      <c r="E52" s="15" t="s">
        <v>25</v>
      </c>
      <c r="F52" s="12"/>
      <c r="G52" s="11"/>
      <c r="H52" s="18">
        <f>(Práctica!C10*Práctica!D4*Práctica!C20)</f>
        <v>200</v>
      </c>
      <c r="I52" s="418"/>
    </row>
    <row r="53" spans="2:9" x14ac:dyDescent="0.25">
      <c r="B53" s="420"/>
      <c r="C53" s="17"/>
      <c r="D53" s="11"/>
      <c r="E53" s="11"/>
      <c r="F53" s="12"/>
      <c r="G53" s="11"/>
      <c r="H53" s="18"/>
      <c r="I53" s="418"/>
    </row>
    <row r="54" spans="2:9" x14ac:dyDescent="0.25">
      <c r="B54" s="420"/>
      <c r="C54" s="34"/>
      <c r="D54" s="40" t="s">
        <v>26</v>
      </c>
      <c r="E54" s="40" t="s">
        <v>2</v>
      </c>
      <c r="F54" s="46"/>
      <c r="G54" s="40">
        <f>(Práctica!B11*Práctica!D11)</f>
        <v>10500</v>
      </c>
      <c r="H54" s="42"/>
      <c r="I54" s="418"/>
    </row>
    <row r="55" spans="2:9" x14ac:dyDescent="0.25">
      <c r="B55" s="420"/>
      <c r="C55" s="35"/>
      <c r="D55" s="41"/>
      <c r="E55" s="41" t="s">
        <v>10</v>
      </c>
      <c r="F55" s="45"/>
      <c r="G55" s="41">
        <f>(Práctica!B11*Práctica!D11*Práctica!C20)</f>
        <v>1680</v>
      </c>
      <c r="H55" s="52"/>
      <c r="I55" s="418"/>
    </row>
    <row r="56" spans="2:9" x14ac:dyDescent="0.25">
      <c r="B56" s="420"/>
      <c r="C56" s="17"/>
      <c r="D56" s="11"/>
      <c r="E56" s="15" t="s">
        <v>27</v>
      </c>
      <c r="F56" s="12"/>
      <c r="G56" s="11"/>
      <c r="H56" s="18">
        <f>(Práctica!B11*Práctica!D11*Práctica!E20)</f>
        <v>12180</v>
      </c>
      <c r="I56" s="418"/>
    </row>
    <row r="57" spans="2:9" x14ac:dyDescent="0.25">
      <c r="B57" s="420"/>
      <c r="C57" s="17"/>
      <c r="D57" s="11"/>
      <c r="E57" s="11"/>
      <c r="F57" s="12"/>
      <c r="G57" s="11"/>
      <c r="H57" s="18"/>
      <c r="I57" s="418"/>
    </row>
    <row r="58" spans="2:9" x14ac:dyDescent="0.25">
      <c r="B58" s="420"/>
      <c r="C58" s="17"/>
      <c r="D58" s="11" t="s">
        <v>28</v>
      </c>
      <c r="E58" s="11" t="s">
        <v>29</v>
      </c>
      <c r="F58" s="12"/>
      <c r="G58" s="11">
        <f>Práctica!E12</f>
        <v>5000</v>
      </c>
      <c r="H58" s="18"/>
      <c r="I58" s="418"/>
    </row>
    <row r="59" spans="2:9" x14ac:dyDescent="0.25">
      <c r="B59" s="420"/>
      <c r="C59" s="17"/>
      <c r="D59" s="11"/>
      <c r="E59" s="11" t="s">
        <v>21</v>
      </c>
      <c r="F59" s="12"/>
      <c r="G59" s="11">
        <f>(Práctica!H12*Práctica!C20)</f>
        <v>88</v>
      </c>
      <c r="H59" s="18"/>
      <c r="I59" s="418"/>
    </row>
    <row r="60" spans="2:9" x14ac:dyDescent="0.25">
      <c r="B60" s="420"/>
      <c r="C60" s="34"/>
      <c r="D60" s="40"/>
      <c r="E60" s="40" t="s">
        <v>25</v>
      </c>
      <c r="F60" s="38"/>
      <c r="G60" s="40">
        <f>(Práctica!J12*Práctica!C20)</f>
        <v>712</v>
      </c>
      <c r="H60" s="42"/>
      <c r="I60" s="418"/>
    </row>
    <row r="61" spans="2:9" x14ac:dyDescent="0.25">
      <c r="B61" s="420"/>
      <c r="C61" s="35"/>
      <c r="D61" s="41"/>
      <c r="E61" s="37" t="s">
        <v>1</v>
      </c>
      <c r="F61" s="39"/>
      <c r="G61" s="41"/>
      <c r="H61" s="52">
        <f>Práctica!H12</f>
        <v>550</v>
      </c>
      <c r="I61" s="418"/>
    </row>
    <row r="62" spans="2:9" x14ac:dyDescent="0.25">
      <c r="B62" s="420"/>
      <c r="C62" s="17"/>
      <c r="D62" s="11"/>
      <c r="E62" s="15" t="s">
        <v>30</v>
      </c>
      <c r="F62" s="12"/>
      <c r="G62" s="11"/>
      <c r="H62" s="18">
        <f>(Práctica!E12*Práctica!E20-Práctica!H12)</f>
        <v>5250</v>
      </c>
      <c r="I62" s="418"/>
    </row>
    <row r="63" spans="2:9" x14ac:dyDescent="0.25">
      <c r="B63" s="420"/>
      <c r="C63" s="17"/>
      <c r="D63" s="11"/>
      <c r="E63" s="11"/>
      <c r="F63" s="12"/>
      <c r="G63" s="11"/>
      <c r="H63" s="18"/>
      <c r="I63" s="418"/>
    </row>
    <row r="64" spans="2:9" x14ac:dyDescent="0.25">
      <c r="B64" s="420"/>
      <c r="C64" s="17"/>
      <c r="D64" s="11" t="s">
        <v>31</v>
      </c>
      <c r="E64" s="11" t="s">
        <v>17</v>
      </c>
      <c r="F64" s="12"/>
      <c r="G64" s="11">
        <f>(Práctica!B13*Práctica!D7)</f>
        <v>2400</v>
      </c>
      <c r="H64" s="18"/>
      <c r="I64" s="418"/>
    </row>
    <row r="65" spans="2:9" x14ac:dyDescent="0.25">
      <c r="B65" s="420"/>
      <c r="C65" s="17"/>
      <c r="D65" s="11"/>
      <c r="E65" s="11" t="s">
        <v>32</v>
      </c>
      <c r="F65" s="12"/>
      <c r="G65" s="11">
        <f>(Práctica!B13*Práctica!D7*Práctica!C20)</f>
        <v>384</v>
      </c>
      <c r="H65" s="18"/>
      <c r="I65" s="418"/>
    </row>
    <row r="66" spans="2:9" x14ac:dyDescent="0.25">
      <c r="B66" s="420"/>
      <c r="C66" s="34"/>
      <c r="D66" s="40"/>
      <c r="E66" s="44" t="s">
        <v>1</v>
      </c>
      <c r="F66" s="38"/>
      <c r="G66" s="40"/>
      <c r="H66" s="42">
        <f>(Práctica!B13*Práctica!D7*Práctica!E20)</f>
        <v>2784</v>
      </c>
      <c r="I66" s="418"/>
    </row>
    <row r="67" spans="2:9" x14ac:dyDescent="0.25">
      <c r="B67" s="420"/>
      <c r="C67" s="35"/>
      <c r="D67" s="41"/>
      <c r="E67" s="37"/>
      <c r="F67" s="39"/>
      <c r="G67" s="41"/>
      <c r="H67" s="52"/>
      <c r="I67" s="418"/>
    </row>
    <row r="68" spans="2:9" x14ac:dyDescent="0.25">
      <c r="B68" s="420"/>
      <c r="C68" s="17"/>
      <c r="D68" s="11" t="s">
        <v>42</v>
      </c>
      <c r="E68" s="16" t="s">
        <v>2</v>
      </c>
      <c r="F68" s="12"/>
      <c r="G68" s="11">
        <f>'Tarjeta de Almacén'!N13</f>
        <v>707.13</v>
      </c>
      <c r="H68" s="18"/>
      <c r="I68" s="418"/>
    </row>
    <row r="69" spans="2:9" x14ac:dyDescent="0.25">
      <c r="B69" s="420"/>
      <c r="C69" s="17"/>
      <c r="D69" s="11"/>
      <c r="E69" s="15" t="s">
        <v>43</v>
      </c>
      <c r="F69" s="12"/>
      <c r="G69" s="11"/>
      <c r="H69" s="18">
        <f>G68</f>
        <v>707.13</v>
      </c>
      <c r="I69" s="418"/>
    </row>
    <row r="70" spans="2:9" x14ac:dyDescent="0.25">
      <c r="B70" s="420"/>
      <c r="C70" s="17"/>
      <c r="D70" s="11"/>
      <c r="E70" s="11"/>
      <c r="F70" s="12"/>
      <c r="G70" s="11"/>
      <c r="H70" s="18"/>
      <c r="I70" s="418"/>
    </row>
    <row r="71" spans="2:9" x14ac:dyDescent="0.25">
      <c r="B71" s="420"/>
      <c r="C71" s="17"/>
      <c r="D71" s="11" t="s">
        <v>33</v>
      </c>
      <c r="E71" s="11" t="s">
        <v>34</v>
      </c>
      <c r="F71" s="12"/>
      <c r="G71" s="11">
        <f>Práctica!C14</f>
        <v>2000</v>
      </c>
      <c r="H71" s="18"/>
      <c r="I71" s="418"/>
    </row>
    <row r="72" spans="2:9" x14ac:dyDescent="0.25">
      <c r="B72" s="420"/>
      <c r="C72" s="34"/>
      <c r="D72" s="40"/>
      <c r="E72" s="40" t="s">
        <v>21</v>
      </c>
      <c r="F72" s="38"/>
      <c r="G72" s="40">
        <f>(Práctica!C14*Práctica!C20)</f>
        <v>320</v>
      </c>
      <c r="H72" s="42"/>
      <c r="I72" s="418"/>
    </row>
    <row r="73" spans="2:9" x14ac:dyDescent="0.25">
      <c r="B73" s="420"/>
      <c r="C73" s="35"/>
      <c r="D73" s="41"/>
      <c r="E73" s="37" t="s">
        <v>1</v>
      </c>
      <c r="F73" s="39"/>
      <c r="G73" s="41"/>
      <c r="H73" s="52">
        <f>(Práctica!C14*Práctica!E20)</f>
        <v>2320</v>
      </c>
      <c r="I73" s="418"/>
    </row>
    <row r="74" spans="2:9" x14ac:dyDescent="0.25">
      <c r="B74" s="420"/>
      <c r="C74" s="17"/>
      <c r="D74" s="11"/>
      <c r="E74" s="11"/>
      <c r="F74" s="12"/>
      <c r="G74" s="11"/>
      <c r="H74" s="18"/>
      <c r="I74" s="418"/>
    </row>
    <row r="75" spans="2:9" x14ac:dyDescent="0.25">
      <c r="B75" s="420"/>
      <c r="C75" s="17"/>
      <c r="D75" s="16" t="s">
        <v>35</v>
      </c>
      <c r="E75" s="11" t="s">
        <v>1</v>
      </c>
      <c r="F75" s="12"/>
      <c r="G75" s="11">
        <f>(Práctica!B15*Práctica!D15*Práctica!E20*Práctica!H15)</f>
        <v>13804</v>
      </c>
      <c r="H75" s="18"/>
      <c r="I75" s="418"/>
    </row>
    <row r="76" spans="2:9" x14ac:dyDescent="0.25">
      <c r="B76" s="420"/>
      <c r="C76" s="17"/>
      <c r="D76" s="11"/>
      <c r="E76" s="11" t="s">
        <v>36</v>
      </c>
      <c r="F76" s="12"/>
      <c r="G76" s="11">
        <f>(Práctica!B15*Práctica!D15*Práctica!E20*Práctica!J15)</f>
        <v>5916</v>
      </c>
      <c r="H76" s="18"/>
      <c r="I76" s="418"/>
    </row>
    <row r="77" spans="2:9" x14ac:dyDescent="0.25">
      <c r="B77" s="420"/>
      <c r="C77" s="17"/>
      <c r="D77" s="11"/>
      <c r="E77" s="15" t="s">
        <v>17</v>
      </c>
      <c r="F77" s="12"/>
      <c r="G77" s="11"/>
      <c r="H77" s="18">
        <f>(Práctica!B15*Práctica!D15)</f>
        <v>17000</v>
      </c>
      <c r="I77" s="418"/>
    </row>
    <row r="78" spans="2:9" x14ac:dyDescent="0.25">
      <c r="B78" s="420"/>
      <c r="C78" s="34"/>
      <c r="D78" s="40"/>
      <c r="E78" s="44" t="s">
        <v>37</v>
      </c>
      <c r="F78" s="38"/>
      <c r="G78" s="40"/>
      <c r="H78" s="42">
        <f>(Práctica!B15*Práctica!D15*Práctica!C20*Práctica!H15)</f>
        <v>1903.9999999999998</v>
      </c>
      <c r="I78" s="418"/>
    </row>
    <row r="79" spans="2:9" x14ac:dyDescent="0.25">
      <c r="B79" s="420"/>
      <c r="C79" s="35"/>
      <c r="D79" s="41"/>
      <c r="E79" s="37" t="s">
        <v>38</v>
      </c>
      <c r="F79" s="39"/>
      <c r="G79" s="41"/>
      <c r="H79" s="52">
        <f>(Práctica!B15*Práctica!D15*Práctica!C20*Práctica!J15)</f>
        <v>816</v>
      </c>
      <c r="I79" s="418"/>
    </row>
    <row r="80" spans="2:9" x14ac:dyDescent="0.25">
      <c r="B80" s="420"/>
      <c r="C80" s="17"/>
      <c r="D80" s="11"/>
      <c r="E80" s="11"/>
      <c r="F80" s="12"/>
      <c r="G80" s="11"/>
      <c r="H80" s="18"/>
      <c r="I80" s="418"/>
    </row>
    <row r="81" spans="2:9" x14ac:dyDescent="0.25">
      <c r="B81" s="420"/>
      <c r="C81" s="17"/>
      <c r="D81" s="11" t="s">
        <v>41</v>
      </c>
      <c r="E81" s="16" t="s">
        <v>40</v>
      </c>
      <c r="F81" s="12"/>
      <c r="G81" s="11">
        <f>'Tarjeta de Almacén'!P14</f>
        <v>6275.8</v>
      </c>
      <c r="H81" s="18"/>
      <c r="I81" s="418"/>
    </row>
    <row r="82" spans="2:9" x14ac:dyDescent="0.25">
      <c r="B82" s="420"/>
      <c r="C82" s="17"/>
      <c r="D82" s="11"/>
      <c r="E82" s="15" t="s">
        <v>2</v>
      </c>
      <c r="F82" s="12"/>
      <c r="G82" s="11"/>
      <c r="H82" s="18">
        <f>G81</f>
        <v>6275.8</v>
      </c>
      <c r="I82" s="418"/>
    </row>
    <row r="83" spans="2:9" x14ac:dyDescent="0.25">
      <c r="B83" s="420"/>
      <c r="C83" s="17"/>
      <c r="D83" s="11"/>
      <c r="E83" s="11"/>
      <c r="F83" s="12"/>
      <c r="G83" s="11"/>
      <c r="H83" s="18"/>
      <c r="I83" s="418"/>
    </row>
    <row r="84" spans="2:9" x14ac:dyDescent="0.25">
      <c r="B84" s="420"/>
      <c r="C84" s="34"/>
      <c r="D84" s="40" t="s">
        <v>39</v>
      </c>
      <c r="E84" s="40" t="s">
        <v>1</v>
      </c>
      <c r="F84" s="38"/>
      <c r="G84" s="40">
        <f>SUM(H86,H85)</f>
        <v>5554.08</v>
      </c>
      <c r="H84" s="42"/>
      <c r="I84" s="418"/>
    </row>
    <row r="85" spans="2:9" x14ac:dyDescent="0.25">
      <c r="B85" s="420"/>
      <c r="C85" s="35"/>
      <c r="D85" s="41"/>
      <c r="E85" s="37" t="s">
        <v>16</v>
      </c>
      <c r="F85" s="39"/>
      <c r="G85" s="41"/>
      <c r="H85" s="289">
        <f>(G31-H40)</f>
        <v>5289.6</v>
      </c>
      <c r="I85" s="418"/>
    </row>
    <row r="86" spans="2:9" x14ac:dyDescent="0.25">
      <c r="B86" s="420"/>
      <c r="C86" s="17"/>
      <c r="D86" s="11"/>
      <c r="E86" s="15" t="s">
        <v>44</v>
      </c>
      <c r="F86" s="12"/>
      <c r="G86" s="11"/>
      <c r="H86" s="18">
        <f>(H85*Práctica!D16)</f>
        <v>264.48</v>
      </c>
      <c r="I86" s="418"/>
    </row>
    <row r="87" spans="2:9" x14ac:dyDescent="0.25">
      <c r="B87" s="420"/>
      <c r="C87" s="17"/>
      <c r="D87" s="11"/>
      <c r="E87" s="11"/>
      <c r="F87" s="12"/>
      <c r="G87" s="11"/>
      <c r="H87" s="18"/>
      <c r="I87" s="418"/>
    </row>
    <row r="88" spans="2:9" x14ac:dyDescent="0.25">
      <c r="B88" s="420"/>
      <c r="C88" s="17"/>
      <c r="D88" s="11" t="s">
        <v>51</v>
      </c>
      <c r="E88" s="11" t="s">
        <v>19</v>
      </c>
      <c r="F88" s="12"/>
      <c r="G88" s="11">
        <f>(Asientos!H35-Asientos!G39)</f>
        <v>729.6</v>
      </c>
      <c r="H88" s="18"/>
      <c r="I88" s="418"/>
    </row>
    <row r="89" spans="2:9" x14ac:dyDescent="0.25">
      <c r="B89" s="420"/>
      <c r="C89" s="17"/>
      <c r="D89" s="11"/>
      <c r="E89" s="15" t="s">
        <v>32</v>
      </c>
      <c r="F89" s="12"/>
      <c r="G89" s="11"/>
      <c r="H89" s="18">
        <f>(Asientos!H35-Asientos!G39)</f>
        <v>729.6</v>
      </c>
      <c r="I89" s="418"/>
    </row>
    <row r="90" spans="2:9" x14ac:dyDescent="0.25">
      <c r="B90" s="420"/>
      <c r="C90" s="34"/>
      <c r="D90" s="40"/>
      <c r="E90" s="40"/>
      <c r="F90" s="38"/>
      <c r="G90" s="33"/>
      <c r="H90" s="42"/>
      <c r="I90" s="418"/>
    </row>
    <row r="91" spans="2:9" x14ac:dyDescent="0.25">
      <c r="B91" s="420"/>
      <c r="C91" s="35"/>
      <c r="D91" s="41" t="s">
        <v>45</v>
      </c>
      <c r="E91" s="41" t="s">
        <v>46</v>
      </c>
      <c r="F91" s="39"/>
      <c r="G91" s="32">
        <f>Práctica!B17</f>
        <v>3000</v>
      </c>
      <c r="H91" s="52"/>
      <c r="I91" s="418"/>
    </row>
    <row r="92" spans="2:9" x14ac:dyDescent="0.25">
      <c r="B92" s="420"/>
      <c r="C92" s="17"/>
      <c r="D92" s="11"/>
      <c r="E92" s="15" t="s">
        <v>1</v>
      </c>
      <c r="F92" s="12"/>
      <c r="G92" s="11"/>
      <c r="H92" s="18">
        <f>Práctica!B17</f>
        <v>3000</v>
      </c>
      <c r="I92" s="418"/>
    </row>
    <row r="93" spans="2:9" x14ac:dyDescent="0.25">
      <c r="B93" s="420"/>
      <c r="C93" s="17"/>
      <c r="D93" s="11"/>
      <c r="E93" s="11"/>
      <c r="F93" s="12"/>
      <c r="G93" s="11"/>
      <c r="H93" s="18"/>
      <c r="I93" s="418"/>
    </row>
    <row r="94" spans="2:9" x14ac:dyDescent="0.25">
      <c r="B94" s="420"/>
      <c r="C94" s="17"/>
      <c r="D94" s="11" t="s">
        <v>47</v>
      </c>
      <c r="E94" s="11" t="s">
        <v>27</v>
      </c>
      <c r="F94" s="12"/>
      <c r="G94" s="11">
        <f>(Práctica!B11*Práctica!D11*Práctica!E20)</f>
        <v>12180</v>
      </c>
      <c r="H94" s="18"/>
      <c r="I94" s="418"/>
    </row>
    <row r="95" spans="2:9" x14ac:dyDescent="0.25">
      <c r="B95" s="420"/>
      <c r="C95" s="17"/>
      <c r="D95" s="11"/>
      <c r="E95" s="11" t="s">
        <v>44</v>
      </c>
      <c r="F95" s="12"/>
      <c r="G95" s="11">
        <f>(Práctica!B11*Práctica!D11*Práctica!E20)*Práctica!K11</f>
        <v>1218</v>
      </c>
      <c r="H95" s="18"/>
      <c r="I95" s="418"/>
    </row>
    <row r="96" spans="2:9" x14ac:dyDescent="0.25">
      <c r="B96" s="420"/>
      <c r="C96" s="34"/>
      <c r="D96" s="40"/>
      <c r="E96" s="44" t="s">
        <v>1</v>
      </c>
      <c r="F96" s="38"/>
      <c r="G96" s="40"/>
      <c r="H96" s="42">
        <f>SUM(G94,G95)</f>
        <v>13398</v>
      </c>
      <c r="I96" s="418"/>
    </row>
    <row r="97" spans="2:10" x14ac:dyDescent="0.25">
      <c r="B97" s="420"/>
      <c r="C97" s="35"/>
      <c r="D97" s="41"/>
      <c r="E97" s="37"/>
      <c r="F97" s="39"/>
      <c r="G97" s="41"/>
      <c r="H97" s="52"/>
      <c r="I97" s="418"/>
    </row>
    <row r="98" spans="2:10" x14ac:dyDescent="0.25">
      <c r="B98" s="420"/>
      <c r="C98" s="17"/>
      <c r="D98" s="11" t="s">
        <v>97</v>
      </c>
      <c r="E98" s="16" t="s">
        <v>171</v>
      </c>
      <c r="F98" s="12"/>
      <c r="G98" s="11">
        <f>G55</f>
        <v>1680</v>
      </c>
      <c r="H98" s="18"/>
      <c r="I98" s="418"/>
    </row>
    <row r="99" spans="2:10" x14ac:dyDescent="0.25">
      <c r="B99" s="420"/>
      <c r="C99" s="17"/>
      <c r="D99" s="11"/>
      <c r="E99" s="15" t="s">
        <v>25</v>
      </c>
      <c r="F99" s="12"/>
      <c r="G99" s="11"/>
      <c r="H99" s="18">
        <f>G55</f>
        <v>1680</v>
      </c>
      <c r="I99" s="418"/>
    </row>
    <row r="100" spans="2:10" x14ac:dyDescent="0.25">
      <c r="B100" s="420"/>
      <c r="C100" s="17"/>
      <c r="D100" s="11"/>
      <c r="E100" s="11"/>
      <c r="F100" s="12"/>
      <c r="G100" s="11"/>
      <c r="H100" s="18"/>
      <c r="I100" s="418"/>
    </row>
    <row r="101" spans="2:10" x14ac:dyDescent="0.25">
      <c r="B101" s="420"/>
      <c r="C101" s="17"/>
      <c r="D101" s="11" t="s">
        <v>48</v>
      </c>
      <c r="E101" s="11" t="s">
        <v>1</v>
      </c>
      <c r="F101" s="12"/>
      <c r="G101" s="11">
        <f>Práctica!B19</f>
        <v>7000</v>
      </c>
      <c r="H101" s="18"/>
      <c r="I101" s="418"/>
    </row>
    <row r="102" spans="2:10" x14ac:dyDescent="0.25">
      <c r="B102" s="420"/>
      <c r="C102" s="34"/>
      <c r="D102" s="40"/>
      <c r="E102" s="40" t="s">
        <v>49</v>
      </c>
      <c r="F102" s="38"/>
      <c r="G102" s="40">
        <f>(Práctica!D19-Práctica!B19)</f>
        <v>3000</v>
      </c>
      <c r="H102" s="42"/>
      <c r="I102" s="418"/>
    </row>
    <row r="103" spans="2:10" x14ac:dyDescent="0.25">
      <c r="B103" s="420"/>
      <c r="C103" s="35"/>
      <c r="D103" s="41"/>
      <c r="E103" s="37" t="s">
        <v>50</v>
      </c>
      <c r="F103" s="39"/>
      <c r="G103" s="41"/>
      <c r="H103" s="52">
        <f>Práctica!D19</f>
        <v>10000</v>
      </c>
      <c r="I103" s="418"/>
    </row>
    <row r="104" spans="2:10" x14ac:dyDescent="0.25">
      <c r="B104" s="420"/>
      <c r="C104" s="24"/>
      <c r="D104" s="11"/>
      <c r="E104" s="11"/>
      <c r="F104" s="12"/>
      <c r="G104" s="13"/>
      <c r="H104" s="19"/>
      <c r="I104" s="418"/>
    </row>
    <row r="105" spans="2:10" x14ac:dyDescent="0.25">
      <c r="B105" s="420"/>
      <c r="C105" s="17"/>
      <c r="D105" s="11"/>
      <c r="E105" s="11" t="s">
        <v>142</v>
      </c>
      <c r="F105" s="12"/>
      <c r="G105" s="580">
        <f>SUM(G7:G103)</f>
        <v>521928.31</v>
      </c>
      <c r="H105" s="581">
        <f>SUM(H13:H103)</f>
        <v>521928.30999999994</v>
      </c>
      <c r="I105" s="418"/>
    </row>
    <row r="106" spans="2:10" ht="15.75" thickBot="1" x14ac:dyDescent="0.3">
      <c r="B106" s="420"/>
      <c r="C106" s="20"/>
      <c r="D106" s="21"/>
      <c r="E106" s="21"/>
      <c r="F106" s="22"/>
      <c r="G106" s="21"/>
      <c r="H106" s="23"/>
      <c r="I106" s="418"/>
    </row>
    <row r="107" spans="2:10" ht="21" customHeight="1" x14ac:dyDescent="0.25">
      <c r="B107" s="422"/>
      <c r="C107" s="422"/>
      <c r="D107" s="422"/>
      <c r="E107" s="422"/>
      <c r="F107" s="422"/>
      <c r="G107" s="422"/>
      <c r="H107" s="422"/>
      <c r="I107" s="419"/>
      <c r="J107" s="1"/>
    </row>
  </sheetData>
  <mergeCells count="6">
    <mergeCell ref="I1:I107"/>
    <mergeCell ref="C1:H1"/>
    <mergeCell ref="B1:B107"/>
    <mergeCell ref="C107:H107"/>
    <mergeCell ref="C5:H5"/>
    <mergeCell ref="F4:H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topLeftCell="A17" zoomScale="130" zoomScaleNormal="130" workbookViewId="0">
      <selection activeCell="G31" sqref="G31:H31"/>
    </sheetView>
  </sheetViews>
  <sheetFormatPr baseColWidth="10" defaultRowHeight="15" x14ac:dyDescent="0.25"/>
  <cols>
    <col min="4" max="4" width="22.28515625" bestFit="1" customWidth="1"/>
    <col min="5" max="5" width="21.85546875" bestFit="1" customWidth="1"/>
    <col min="6" max="6" width="16.5703125" customWidth="1"/>
    <col min="7" max="7" width="14.28515625" customWidth="1"/>
    <col min="8" max="8" width="12.7109375" customWidth="1"/>
  </cols>
  <sheetData>
    <row r="1" spans="2:9" ht="15.75" thickBot="1" x14ac:dyDescent="0.3">
      <c r="B1" s="218"/>
      <c r="C1" s="219"/>
      <c r="D1" s="219"/>
      <c r="E1" s="219"/>
      <c r="F1" s="219"/>
      <c r="G1" s="219"/>
      <c r="H1" s="219"/>
      <c r="I1" s="220"/>
    </row>
    <row r="2" spans="2:9" x14ac:dyDescent="0.25">
      <c r="B2" s="62"/>
      <c r="C2" s="426" t="s">
        <v>152</v>
      </c>
      <c r="D2" s="427"/>
      <c r="E2" s="427"/>
      <c r="F2" s="428" t="s">
        <v>102</v>
      </c>
      <c r="G2" s="428"/>
      <c r="H2" s="262" t="s">
        <v>145</v>
      </c>
      <c r="I2" s="221"/>
    </row>
    <row r="3" spans="2:9" x14ac:dyDescent="0.25">
      <c r="B3" s="62"/>
      <c r="C3" s="263" t="s">
        <v>140</v>
      </c>
      <c r="D3" s="245" t="s">
        <v>179</v>
      </c>
      <c r="E3" s="271" t="s">
        <v>141</v>
      </c>
      <c r="F3" s="245" t="s">
        <v>99</v>
      </c>
      <c r="G3" s="245" t="s">
        <v>100</v>
      </c>
      <c r="H3" s="264" t="s">
        <v>101</v>
      </c>
      <c r="I3" s="221"/>
    </row>
    <row r="4" spans="2:9" x14ac:dyDescent="0.25">
      <c r="B4" s="62"/>
      <c r="C4" s="265"/>
      <c r="D4" s="362" t="s">
        <v>181</v>
      </c>
      <c r="E4" s="221" t="str">
        <f>(Asientos!E21)</f>
        <v>Bancos</v>
      </c>
      <c r="F4" s="221"/>
      <c r="G4" s="221">
        <f>(Asientos!G21)</f>
        <v>130.49999999999997</v>
      </c>
      <c r="H4" s="266"/>
      <c r="I4" s="221"/>
    </row>
    <row r="5" spans="2:9" x14ac:dyDescent="0.25">
      <c r="B5" s="62"/>
      <c r="C5" s="267"/>
      <c r="D5" s="363"/>
      <c r="E5" s="258" t="str">
        <f>(Asientos!E22)</f>
        <v>Doc. Por pagar</v>
      </c>
      <c r="F5" s="258"/>
      <c r="G5" s="258">
        <f>(Asientos!G22)</f>
        <v>87</v>
      </c>
      <c r="H5" s="264"/>
      <c r="I5" s="221"/>
    </row>
    <row r="6" spans="2:9" x14ac:dyDescent="0.25">
      <c r="B6" s="62"/>
      <c r="C6" s="265"/>
      <c r="D6" s="362"/>
      <c r="E6" s="352" t="str">
        <f>(Asientos!E23)</f>
        <v>Almacén</v>
      </c>
      <c r="F6" s="221"/>
      <c r="G6" s="221"/>
      <c r="H6" s="266">
        <f>(Asientos!H23)</f>
        <v>187.5</v>
      </c>
      <c r="I6" s="221"/>
    </row>
    <row r="7" spans="2:9" x14ac:dyDescent="0.25">
      <c r="B7" s="62"/>
      <c r="C7" s="267"/>
      <c r="D7" s="363"/>
      <c r="E7" s="353" t="str">
        <f>(Asientos!E24)</f>
        <v>IVA acreditable</v>
      </c>
      <c r="F7" s="258"/>
      <c r="G7" s="258"/>
      <c r="H7" s="264">
        <f>(Asientos!H24)</f>
        <v>18</v>
      </c>
      <c r="I7" s="221"/>
    </row>
    <row r="8" spans="2:9" x14ac:dyDescent="0.25">
      <c r="B8" s="62"/>
      <c r="C8" s="265"/>
      <c r="D8" s="362"/>
      <c r="E8" s="352" t="str">
        <f>(Asientos!E25)</f>
        <v>IVA por acreditar</v>
      </c>
      <c r="F8" s="221"/>
      <c r="G8" s="221"/>
      <c r="H8" s="266">
        <f>(Asientos!H25)</f>
        <v>12</v>
      </c>
      <c r="I8" s="221"/>
    </row>
    <row r="9" spans="2:9" x14ac:dyDescent="0.25">
      <c r="B9" s="62"/>
      <c r="C9" s="267"/>
      <c r="D9" s="363"/>
      <c r="E9" s="258"/>
      <c r="F9" s="258"/>
      <c r="G9" s="258"/>
      <c r="H9" s="264"/>
      <c r="I9" s="221"/>
    </row>
    <row r="10" spans="2:9" x14ac:dyDescent="0.25">
      <c r="B10" s="62"/>
      <c r="C10" s="265"/>
      <c r="D10" s="362">
        <v>4</v>
      </c>
      <c r="E10" s="221" t="str">
        <f>Asientos!E31</f>
        <v>Documentos por cobrar</v>
      </c>
      <c r="F10" s="221"/>
      <c r="G10" s="221">
        <f>Asientos!G31</f>
        <v>5568</v>
      </c>
      <c r="H10" s="266"/>
      <c r="I10" s="221"/>
    </row>
    <row r="11" spans="2:9" x14ac:dyDescent="0.25">
      <c r="B11" s="62"/>
      <c r="C11" s="267"/>
      <c r="D11" s="363"/>
      <c r="E11" s="258" t="str">
        <f>Asientos!E32</f>
        <v>Bancos</v>
      </c>
      <c r="F11" s="258"/>
      <c r="G11" s="258">
        <f>Asientos!G32</f>
        <v>12992</v>
      </c>
      <c r="H11" s="264"/>
      <c r="I11" s="221"/>
    </row>
    <row r="12" spans="2:9" x14ac:dyDescent="0.25">
      <c r="B12" s="62"/>
      <c r="C12" s="265"/>
      <c r="D12" s="362"/>
      <c r="E12" s="352" t="str">
        <f>Asientos!E33</f>
        <v>Ventas</v>
      </c>
      <c r="F12" s="221"/>
      <c r="G12" s="221"/>
      <c r="H12" s="266">
        <f>Asientos!H33</f>
        <v>16000</v>
      </c>
      <c r="I12" s="221"/>
    </row>
    <row r="13" spans="2:9" x14ac:dyDescent="0.25">
      <c r="B13" s="62"/>
      <c r="C13" s="267"/>
      <c r="D13" s="363"/>
      <c r="E13" s="353" t="str">
        <f>Asientos!E34</f>
        <v>IVA Trasladado</v>
      </c>
      <c r="F13" s="258"/>
      <c r="G13" s="258"/>
      <c r="H13" s="264">
        <f>Asientos!H34</f>
        <v>1792</v>
      </c>
      <c r="I13" s="221"/>
    </row>
    <row r="14" spans="2:9" x14ac:dyDescent="0.25">
      <c r="B14" s="62"/>
      <c r="C14" s="265"/>
      <c r="D14" s="362"/>
      <c r="E14" s="352" t="str">
        <f>Asientos!E35</f>
        <v>IVA por Trasladar</v>
      </c>
      <c r="F14" s="221"/>
      <c r="G14" s="221"/>
      <c r="H14" s="266">
        <f>Asientos!H35</f>
        <v>768</v>
      </c>
      <c r="I14" s="221"/>
    </row>
    <row r="15" spans="2:9" x14ac:dyDescent="0.25">
      <c r="B15" s="62"/>
      <c r="C15" s="267"/>
      <c r="D15" s="363"/>
      <c r="E15" s="258"/>
      <c r="F15" s="258"/>
      <c r="G15" s="258"/>
      <c r="H15" s="264"/>
      <c r="I15" s="221"/>
    </row>
    <row r="16" spans="2:9" x14ac:dyDescent="0.25">
      <c r="B16" s="62"/>
      <c r="C16" s="265"/>
      <c r="D16" s="362">
        <v>11</v>
      </c>
      <c r="E16" s="221" t="str">
        <f>Asientos!E75</f>
        <v>Bancos</v>
      </c>
      <c r="F16" s="221"/>
      <c r="G16" s="221">
        <f>Asientos!G75</f>
        <v>13804</v>
      </c>
      <c r="H16" s="266"/>
      <c r="I16" s="221"/>
    </row>
    <row r="17" spans="2:9" x14ac:dyDescent="0.25">
      <c r="B17" s="62"/>
      <c r="C17" s="267"/>
      <c r="D17" s="363"/>
      <c r="E17" s="258" t="str">
        <f>Asientos!E76</f>
        <v>Clientes</v>
      </c>
      <c r="F17" s="258"/>
      <c r="G17" s="258">
        <f>Asientos!G76</f>
        <v>5916</v>
      </c>
      <c r="H17" s="264"/>
      <c r="I17" s="221"/>
    </row>
    <row r="18" spans="2:9" x14ac:dyDescent="0.25">
      <c r="B18" s="62"/>
      <c r="C18" s="265"/>
      <c r="D18" s="362"/>
      <c r="E18" s="352" t="str">
        <f>Asientos!E77</f>
        <v>Ventas</v>
      </c>
      <c r="F18" s="221"/>
      <c r="G18" s="221"/>
      <c r="H18" s="266">
        <f>Asientos!H77</f>
        <v>17000</v>
      </c>
      <c r="I18" s="221"/>
    </row>
    <row r="19" spans="2:9" x14ac:dyDescent="0.25">
      <c r="B19" s="62"/>
      <c r="C19" s="267"/>
      <c r="D19" s="363"/>
      <c r="E19" s="353" t="str">
        <f>Asientos!E78</f>
        <v>IVA trasladado</v>
      </c>
      <c r="F19" s="258"/>
      <c r="G19" s="258"/>
      <c r="H19" s="264">
        <f>Asientos!H78</f>
        <v>1903.9999999999998</v>
      </c>
      <c r="I19" s="221"/>
    </row>
    <row r="20" spans="2:9" x14ac:dyDescent="0.25">
      <c r="B20" s="62"/>
      <c r="C20" s="265"/>
      <c r="D20" s="362"/>
      <c r="E20" s="352" t="str">
        <f>Asientos!E79</f>
        <v>IVA por trasladar</v>
      </c>
      <c r="F20" s="221"/>
      <c r="G20" s="221"/>
      <c r="H20" s="266">
        <f>Asientos!H79</f>
        <v>816</v>
      </c>
      <c r="I20" s="221"/>
    </row>
    <row r="21" spans="2:9" x14ac:dyDescent="0.25">
      <c r="B21" s="62"/>
      <c r="C21" s="267"/>
      <c r="D21" s="363"/>
      <c r="E21" s="258"/>
      <c r="F21" s="258"/>
      <c r="G21" s="258"/>
      <c r="H21" s="264"/>
      <c r="I21" s="221"/>
    </row>
    <row r="22" spans="2:9" x14ac:dyDescent="0.25">
      <c r="B22" s="62"/>
      <c r="C22" s="265"/>
      <c r="D22" s="362">
        <v>12</v>
      </c>
      <c r="E22" s="221" t="str">
        <f>Asientos!E84</f>
        <v>Bancos</v>
      </c>
      <c r="F22" s="221"/>
      <c r="G22" s="221">
        <f>Asientos!G84</f>
        <v>5554.08</v>
      </c>
      <c r="H22" s="266"/>
      <c r="I22" s="221"/>
    </row>
    <row r="23" spans="2:9" x14ac:dyDescent="0.25">
      <c r="B23" s="62"/>
      <c r="C23" s="267"/>
      <c r="D23" s="363"/>
      <c r="E23" s="353" t="str">
        <f>Asientos!E85</f>
        <v>Documentos por cobrar</v>
      </c>
      <c r="F23" s="258"/>
      <c r="G23" s="258"/>
      <c r="H23" s="264">
        <f>Asientos!H85</f>
        <v>5289.6</v>
      </c>
      <c r="I23" s="221"/>
    </row>
    <row r="24" spans="2:9" x14ac:dyDescent="0.25">
      <c r="B24" s="62"/>
      <c r="C24" s="265"/>
      <c r="D24" s="362"/>
      <c r="E24" s="352" t="str">
        <f>Asientos!E86</f>
        <v>RIF</v>
      </c>
      <c r="F24" s="221"/>
      <c r="G24" s="221"/>
      <c r="H24" s="266">
        <f>Asientos!H86</f>
        <v>264.48</v>
      </c>
      <c r="I24" s="221"/>
    </row>
    <row r="25" spans="2:9" x14ac:dyDescent="0.25">
      <c r="B25" s="62"/>
      <c r="C25" s="267"/>
      <c r="D25" s="363"/>
      <c r="E25" s="258"/>
      <c r="F25" s="258"/>
      <c r="G25" s="258"/>
      <c r="H25" s="264"/>
      <c r="I25" s="221"/>
    </row>
    <row r="26" spans="2:9" x14ac:dyDescent="0.25">
      <c r="B26" s="62"/>
      <c r="C26" s="265"/>
      <c r="D26" s="362">
        <v>15</v>
      </c>
      <c r="E26" s="354" t="str">
        <f>Asientos!E101</f>
        <v>Bancos</v>
      </c>
      <c r="F26" s="221"/>
      <c r="G26" s="221">
        <f>Asientos!G101</f>
        <v>7000</v>
      </c>
      <c r="H26" s="266"/>
      <c r="I26" s="221"/>
    </row>
    <row r="27" spans="2:9" x14ac:dyDescent="0.25">
      <c r="B27" s="62"/>
      <c r="C27" s="267"/>
      <c r="D27" s="363"/>
      <c r="E27" s="355" t="str">
        <f>Asientos!E102</f>
        <v xml:space="preserve">Otros Gastos </v>
      </c>
      <c r="F27" s="258"/>
      <c r="G27" s="258">
        <f>Asientos!G102</f>
        <v>3000</v>
      </c>
      <c r="H27" s="264"/>
      <c r="I27" s="221"/>
    </row>
    <row r="28" spans="2:9" x14ac:dyDescent="0.25">
      <c r="B28" s="62"/>
      <c r="C28" s="265"/>
      <c r="D28" s="362"/>
      <c r="E28" s="352" t="str">
        <f>Asientos!E103</f>
        <v>Equipo de Computo</v>
      </c>
      <c r="F28" s="221"/>
      <c r="G28" s="221"/>
      <c r="H28" s="266">
        <f>Asientos!H103</f>
        <v>10000</v>
      </c>
      <c r="I28" s="221"/>
    </row>
    <row r="29" spans="2:9" x14ac:dyDescent="0.25">
      <c r="B29" s="62"/>
      <c r="C29" s="267"/>
      <c r="D29" s="363"/>
      <c r="E29" s="258"/>
      <c r="F29" s="258"/>
      <c r="G29" s="258"/>
      <c r="H29" s="264"/>
      <c r="I29" s="221"/>
    </row>
    <row r="30" spans="2:9" ht="15.75" thickBot="1" x14ac:dyDescent="0.3">
      <c r="B30" s="62"/>
      <c r="C30" s="268"/>
      <c r="D30" s="365"/>
      <c r="E30" s="269"/>
      <c r="F30" s="269"/>
      <c r="G30" s="235"/>
      <c r="H30" s="266"/>
      <c r="I30" s="221"/>
    </row>
    <row r="31" spans="2:9" ht="15.75" thickBot="1" x14ac:dyDescent="0.3">
      <c r="B31" s="62"/>
      <c r="C31" s="443" t="s">
        <v>142</v>
      </c>
      <c r="D31" s="443"/>
      <c r="E31" s="443"/>
      <c r="F31" s="444"/>
      <c r="G31" s="566">
        <f>SUM(G4:G27)</f>
        <v>54051.58</v>
      </c>
      <c r="H31" s="567">
        <f>SUM(H6:H28)</f>
        <v>54051.58</v>
      </c>
      <c r="I31" s="221"/>
    </row>
    <row r="32" spans="2:9" x14ac:dyDescent="0.25">
      <c r="B32" s="62"/>
      <c r="C32" s="445" t="s">
        <v>103</v>
      </c>
      <c r="D32" s="445"/>
      <c r="E32" s="445"/>
      <c r="F32" s="445"/>
      <c r="G32" s="445"/>
      <c r="H32" s="445"/>
      <c r="I32" s="221"/>
    </row>
    <row r="33" spans="2:9" x14ac:dyDescent="0.25">
      <c r="B33" s="62"/>
      <c r="C33" s="431"/>
      <c r="D33" s="432"/>
      <c r="E33" s="432"/>
      <c r="F33" s="432"/>
      <c r="G33" s="432"/>
      <c r="H33" s="433"/>
      <c r="I33" s="221"/>
    </row>
    <row r="34" spans="2:9" x14ac:dyDescent="0.25">
      <c r="B34" s="62"/>
      <c r="C34" s="434"/>
      <c r="D34" s="435"/>
      <c r="E34" s="435"/>
      <c r="F34" s="435"/>
      <c r="G34" s="435"/>
      <c r="H34" s="436"/>
      <c r="I34" s="221"/>
    </row>
    <row r="35" spans="2:9" x14ac:dyDescent="0.25">
      <c r="B35" s="62"/>
      <c r="C35" s="437"/>
      <c r="D35" s="438"/>
      <c r="E35" s="438"/>
      <c r="F35" s="438"/>
      <c r="G35" s="438"/>
      <c r="H35" s="439"/>
      <c r="I35" s="221"/>
    </row>
    <row r="36" spans="2:9" x14ac:dyDescent="0.25">
      <c r="B36" s="62"/>
      <c r="C36" s="440"/>
      <c r="D36" s="441"/>
      <c r="E36" s="441"/>
      <c r="F36" s="441"/>
      <c r="G36" s="441"/>
      <c r="H36" s="442"/>
      <c r="I36" s="221"/>
    </row>
    <row r="37" spans="2:9" x14ac:dyDescent="0.25">
      <c r="B37" s="62"/>
      <c r="C37" s="429" t="s">
        <v>149</v>
      </c>
      <c r="D37" s="261" t="s">
        <v>143</v>
      </c>
      <c r="E37" s="261" t="s">
        <v>153</v>
      </c>
      <c r="F37" s="261" t="s">
        <v>148</v>
      </c>
      <c r="G37" s="261" t="s">
        <v>147</v>
      </c>
      <c r="H37" s="260" t="s">
        <v>146</v>
      </c>
      <c r="I37" s="221"/>
    </row>
    <row r="38" spans="2:9" ht="47.25" customHeight="1" x14ac:dyDescent="0.25">
      <c r="B38" s="62"/>
      <c r="C38" s="430"/>
      <c r="D38" s="412" t="s">
        <v>246</v>
      </c>
      <c r="E38" s="412" t="s">
        <v>245</v>
      </c>
      <c r="F38" s="412" t="s">
        <v>245</v>
      </c>
      <c r="G38" s="64"/>
      <c r="H38" s="224"/>
      <c r="I38" s="221"/>
    </row>
    <row r="39" spans="2:9" x14ac:dyDescent="0.25">
      <c r="B39" s="222"/>
      <c r="C39" s="223"/>
      <c r="D39" s="223"/>
      <c r="E39" s="223"/>
      <c r="F39" s="223"/>
      <c r="G39" s="223"/>
      <c r="H39" s="223"/>
      <c r="I39" s="224"/>
    </row>
  </sheetData>
  <mergeCells count="9">
    <mergeCell ref="C2:E2"/>
    <mergeCell ref="F2:G2"/>
    <mergeCell ref="C37:C38"/>
    <mergeCell ref="C33:H33"/>
    <mergeCell ref="C34:H34"/>
    <mergeCell ref="C35:H35"/>
    <mergeCell ref="C36:H36"/>
    <mergeCell ref="C31:F31"/>
    <mergeCell ref="C32:H3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6"/>
  <sheetViews>
    <sheetView topLeftCell="A30" zoomScale="80" zoomScaleNormal="80" workbookViewId="0">
      <selection activeCell="H47" sqref="H47"/>
    </sheetView>
  </sheetViews>
  <sheetFormatPr baseColWidth="10" defaultRowHeight="15" x14ac:dyDescent="0.25"/>
  <cols>
    <col min="3" max="3" width="10.7109375" customWidth="1"/>
    <col min="4" max="4" width="19.140625" bestFit="1" customWidth="1"/>
    <col min="5" max="5" width="33" customWidth="1"/>
    <col min="6" max="6" width="16.42578125" bestFit="1" customWidth="1"/>
    <col min="7" max="7" width="12.5703125" customWidth="1"/>
    <col min="8" max="8" width="14" customWidth="1"/>
  </cols>
  <sheetData>
    <row r="1" spans="2:9" x14ac:dyDescent="0.25">
      <c r="B1" s="272"/>
      <c r="C1" s="273"/>
      <c r="D1" s="273"/>
      <c r="E1" s="273"/>
      <c r="F1" s="273"/>
      <c r="G1" s="273"/>
      <c r="H1" s="273"/>
      <c r="I1" s="274"/>
    </row>
    <row r="2" spans="2:9" ht="16.5" thickBot="1" x14ac:dyDescent="0.3">
      <c r="B2" s="275"/>
      <c r="C2" s="1"/>
      <c r="D2" s="1"/>
      <c r="E2" s="1"/>
      <c r="F2" s="446" t="s">
        <v>156</v>
      </c>
      <c r="G2" s="446"/>
      <c r="H2" s="446"/>
      <c r="I2" s="266"/>
    </row>
    <row r="3" spans="2:9" x14ac:dyDescent="0.25">
      <c r="B3" s="275"/>
      <c r="C3" s="282" t="s">
        <v>155</v>
      </c>
      <c r="D3" s="283" t="s">
        <v>182</v>
      </c>
      <c r="E3" s="283" t="s">
        <v>141</v>
      </c>
      <c r="F3" s="283" t="s">
        <v>99</v>
      </c>
      <c r="G3" s="283" t="s">
        <v>100</v>
      </c>
      <c r="H3" s="284" t="s">
        <v>101</v>
      </c>
      <c r="I3" s="266"/>
    </row>
    <row r="4" spans="2:9" x14ac:dyDescent="0.25">
      <c r="B4" s="275"/>
      <c r="C4" s="265"/>
      <c r="D4" s="362">
        <v>2</v>
      </c>
      <c r="E4" s="235" t="str">
        <f>Asientos!E15</f>
        <v>Almacén</v>
      </c>
      <c r="F4" s="235"/>
      <c r="G4" s="235">
        <f>Asientos!G15</f>
        <v>6250</v>
      </c>
      <c r="H4" s="266"/>
      <c r="I4" s="266"/>
    </row>
    <row r="5" spans="2:9" x14ac:dyDescent="0.25">
      <c r="B5" s="275"/>
      <c r="C5" s="267"/>
      <c r="D5" s="363"/>
      <c r="E5" s="259" t="str">
        <f>Asientos!E16</f>
        <v>IVA acreditable</v>
      </c>
      <c r="F5" s="259"/>
      <c r="G5" s="259">
        <f>Asientos!G16</f>
        <v>600</v>
      </c>
      <c r="H5" s="264"/>
      <c r="I5" s="266"/>
    </row>
    <row r="6" spans="2:9" x14ac:dyDescent="0.25">
      <c r="B6" s="275"/>
      <c r="C6" s="265"/>
      <c r="D6" s="362"/>
      <c r="E6" s="235" t="str">
        <f>Asientos!E17</f>
        <v>IVA por acreditar</v>
      </c>
      <c r="F6" s="235"/>
      <c r="G6" s="235">
        <f>Asientos!G17</f>
        <v>400</v>
      </c>
      <c r="H6" s="266"/>
      <c r="I6" s="266"/>
    </row>
    <row r="7" spans="2:9" x14ac:dyDescent="0.25">
      <c r="B7" s="275"/>
      <c r="C7" s="267"/>
      <c r="D7" s="363"/>
      <c r="E7" s="356" t="str">
        <f>Asientos!E18</f>
        <v>Bancos</v>
      </c>
      <c r="F7" s="259"/>
      <c r="G7" s="259"/>
      <c r="H7" s="264">
        <f>Asientos!H18</f>
        <v>4349.9999999999991</v>
      </c>
      <c r="I7" s="266"/>
    </row>
    <row r="8" spans="2:9" x14ac:dyDescent="0.25">
      <c r="B8" s="275"/>
      <c r="C8" s="265"/>
      <c r="D8" s="362"/>
      <c r="E8" s="357" t="str">
        <f>Asientos!E19</f>
        <v>Doc. Por pagar</v>
      </c>
      <c r="F8" s="235"/>
      <c r="G8" s="235"/>
      <c r="H8" s="266">
        <f>Asientos!H19</f>
        <v>2900</v>
      </c>
      <c r="I8" s="266"/>
    </row>
    <row r="9" spans="2:9" x14ac:dyDescent="0.25">
      <c r="B9" s="275"/>
      <c r="C9" s="267"/>
      <c r="D9" s="363"/>
      <c r="E9" s="259"/>
      <c r="F9" s="259"/>
      <c r="G9" s="259"/>
      <c r="H9" s="264"/>
      <c r="I9" s="266"/>
    </row>
    <row r="10" spans="2:9" x14ac:dyDescent="0.25">
      <c r="B10" s="275"/>
      <c r="C10" s="265"/>
      <c r="D10" s="362">
        <v>3</v>
      </c>
      <c r="E10" s="235" t="str">
        <f>Asientos!E27</f>
        <v>Almacén</v>
      </c>
      <c r="F10" s="235"/>
      <c r="G10" s="235">
        <f>Asientos!G27</f>
        <v>1500</v>
      </c>
      <c r="H10" s="266"/>
      <c r="I10" s="266"/>
    </row>
    <row r="11" spans="2:9" x14ac:dyDescent="0.25">
      <c r="B11" s="275"/>
      <c r="C11" s="267"/>
      <c r="D11" s="363"/>
      <c r="E11" s="259" t="str">
        <f>Asientos!E28</f>
        <v>IVA acreditable</v>
      </c>
      <c r="F11" s="259"/>
      <c r="G11" s="259">
        <f>Asientos!G28</f>
        <v>240</v>
      </c>
      <c r="H11" s="264"/>
      <c r="I11" s="266"/>
    </row>
    <row r="12" spans="2:9" x14ac:dyDescent="0.25">
      <c r="B12" s="275"/>
      <c r="C12" s="265"/>
      <c r="D12" s="362"/>
      <c r="E12" s="357" t="str">
        <f>Asientos!E29</f>
        <v xml:space="preserve">Bancos </v>
      </c>
      <c r="F12" s="235"/>
      <c r="G12" s="235"/>
      <c r="H12" s="266">
        <f>Asientos!H29</f>
        <v>1739.9999999999998</v>
      </c>
      <c r="I12" s="266"/>
    </row>
    <row r="13" spans="2:9" x14ac:dyDescent="0.25">
      <c r="B13" s="275"/>
      <c r="C13" s="267"/>
      <c r="D13" s="363"/>
      <c r="E13" s="259"/>
      <c r="F13" s="259"/>
      <c r="G13" s="259"/>
      <c r="H13" s="264"/>
      <c r="I13" s="266"/>
    </row>
    <row r="14" spans="2:9" x14ac:dyDescent="0.25">
      <c r="B14" s="275"/>
      <c r="C14" s="265"/>
      <c r="D14" s="362" t="s">
        <v>183</v>
      </c>
      <c r="E14" s="235" t="str">
        <f>Asientos!E37</f>
        <v>Ventas</v>
      </c>
      <c r="F14" s="235"/>
      <c r="G14" s="235">
        <f>Asientos!G37</f>
        <v>800</v>
      </c>
      <c r="H14" s="266"/>
      <c r="I14" s="266"/>
    </row>
    <row r="15" spans="2:9" x14ac:dyDescent="0.25">
      <c r="B15" s="275"/>
      <c r="C15" s="267"/>
      <c r="D15" s="363"/>
      <c r="E15" s="259" t="str">
        <f>Asientos!E38</f>
        <v>IVA trasladado</v>
      </c>
      <c r="F15" s="259"/>
      <c r="G15" s="259">
        <f>Asientos!G38</f>
        <v>89.6</v>
      </c>
      <c r="H15" s="264"/>
      <c r="I15" s="266"/>
    </row>
    <row r="16" spans="2:9" x14ac:dyDescent="0.25">
      <c r="B16" s="275"/>
      <c r="C16" s="265"/>
      <c r="D16" s="362"/>
      <c r="E16" s="235" t="str">
        <f>Asientos!E39</f>
        <v>IVA por trasladar</v>
      </c>
      <c r="F16" s="235"/>
      <c r="G16" s="235">
        <f>Asientos!G39</f>
        <v>38.4</v>
      </c>
      <c r="H16" s="266"/>
      <c r="I16" s="266"/>
    </row>
    <row r="17" spans="2:9" x14ac:dyDescent="0.25">
      <c r="B17" s="275"/>
      <c r="C17" s="267"/>
      <c r="D17" s="363"/>
      <c r="E17" s="356" t="str">
        <f>Asientos!E40</f>
        <v>Documentos por cobrar</v>
      </c>
      <c r="F17" s="259"/>
      <c r="G17" s="259"/>
      <c r="H17" s="264">
        <f>Asientos!H40</f>
        <v>278.39999999999998</v>
      </c>
      <c r="I17" s="266"/>
    </row>
    <row r="18" spans="2:9" x14ac:dyDescent="0.25">
      <c r="B18" s="275"/>
      <c r="C18" s="265"/>
      <c r="D18" s="362"/>
      <c r="E18" s="357" t="str">
        <f>Asientos!E41</f>
        <v>Bancos</v>
      </c>
      <c r="F18" s="235"/>
      <c r="G18" s="235"/>
      <c r="H18" s="266">
        <f>Asientos!H41</f>
        <v>649.59999999999991</v>
      </c>
      <c r="I18" s="266"/>
    </row>
    <row r="19" spans="2:9" x14ac:dyDescent="0.25">
      <c r="B19" s="275"/>
      <c r="C19" s="267"/>
      <c r="D19" s="363"/>
      <c r="E19" s="259"/>
      <c r="F19" s="259"/>
      <c r="G19" s="259"/>
      <c r="H19" s="264"/>
      <c r="I19" s="266"/>
    </row>
    <row r="20" spans="2:9" x14ac:dyDescent="0.25">
      <c r="B20" s="275"/>
      <c r="C20" s="265"/>
      <c r="D20" s="362">
        <v>5</v>
      </c>
      <c r="E20" s="235" t="str">
        <f>Asientos!E46</f>
        <v>Rentas Pagadas por Anticipado</v>
      </c>
      <c r="F20" s="235"/>
      <c r="G20" s="235">
        <f>Asientos!G46</f>
        <v>12000</v>
      </c>
      <c r="H20" s="266"/>
      <c r="I20" s="266"/>
    </row>
    <row r="21" spans="2:9" x14ac:dyDescent="0.25">
      <c r="B21" s="275"/>
      <c r="C21" s="267"/>
      <c r="D21" s="363"/>
      <c r="E21" s="259" t="str">
        <f>Asientos!E47</f>
        <v>IVA Acreditable</v>
      </c>
      <c r="F21" s="259"/>
      <c r="G21" s="259">
        <f>Asientos!G47</f>
        <v>1920</v>
      </c>
      <c r="H21" s="264"/>
      <c r="I21" s="266"/>
    </row>
    <row r="22" spans="2:9" x14ac:dyDescent="0.25">
      <c r="B22" s="275"/>
      <c r="C22" s="265"/>
      <c r="D22" s="362"/>
      <c r="E22" s="357" t="str">
        <f>Asientos!E48</f>
        <v>Bancos</v>
      </c>
      <c r="F22" s="235"/>
      <c r="G22" s="235"/>
      <c r="H22" s="266">
        <f>Asientos!H48</f>
        <v>13919.999999999998</v>
      </c>
      <c r="I22" s="266"/>
    </row>
    <row r="23" spans="2:9" x14ac:dyDescent="0.25">
      <c r="B23" s="275"/>
      <c r="C23" s="267"/>
      <c r="D23" s="363"/>
      <c r="E23" s="259"/>
      <c r="F23" s="259"/>
      <c r="G23" s="259"/>
      <c r="H23" s="264"/>
      <c r="I23" s="266"/>
    </row>
    <row r="24" spans="2:9" x14ac:dyDescent="0.25">
      <c r="B24" s="275"/>
      <c r="C24" s="265"/>
      <c r="D24" s="362">
        <v>8</v>
      </c>
      <c r="E24" s="235" t="str">
        <f>Asientos!E58</f>
        <v xml:space="preserve">Gastos generales </v>
      </c>
      <c r="F24" s="235"/>
      <c r="G24" s="235">
        <f>Asientos!G58</f>
        <v>5000</v>
      </c>
      <c r="H24" s="266"/>
      <c r="I24" s="266"/>
    </row>
    <row r="25" spans="2:9" x14ac:dyDescent="0.25">
      <c r="B25" s="275"/>
      <c r="C25" s="267"/>
      <c r="D25" s="363"/>
      <c r="E25" s="259" t="str">
        <f>Asientos!E59</f>
        <v>IVA Acreditable</v>
      </c>
      <c r="F25" s="259"/>
      <c r="G25" s="259">
        <f>Asientos!G59</f>
        <v>88</v>
      </c>
      <c r="H25" s="264"/>
      <c r="I25" s="266"/>
    </row>
    <row r="26" spans="2:9" x14ac:dyDescent="0.25">
      <c r="B26" s="275"/>
      <c r="C26" s="265"/>
      <c r="D26" s="362"/>
      <c r="E26" s="235" t="str">
        <f>Asientos!E60</f>
        <v>IVA por Acreditar</v>
      </c>
      <c r="F26" s="235"/>
      <c r="G26" s="235">
        <f>Asientos!G60</f>
        <v>712</v>
      </c>
      <c r="H26" s="266"/>
      <c r="I26" s="266"/>
    </row>
    <row r="27" spans="2:9" x14ac:dyDescent="0.25">
      <c r="B27" s="275"/>
      <c r="C27" s="267"/>
      <c r="D27" s="363"/>
      <c r="E27" s="356" t="str">
        <f>Asientos!E61</f>
        <v>Bancos</v>
      </c>
      <c r="F27" s="259"/>
      <c r="G27" s="259"/>
      <c r="H27" s="264">
        <f>Asientos!H61</f>
        <v>550</v>
      </c>
      <c r="I27" s="266"/>
    </row>
    <row r="28" spans="2:9" x14ac:dyDescent="0.25">
      <c r="B28" s="275"/>
      <c r="C28" s="265"/>
      <c r="D28" s="362"/>
      <c r="E28" s="357" t="str">
        <f>Asientos!E62</f>
        <v>Acreedores  Diversos</v>
      </c>
      <c r="F28" s="235"/>
      <c r="G28" s="235"/>
      <c r="H28" s="266">
        <f>Asientos!H62</f>
        <v>5250</v>
      </c>
      <c r="I28" s="266"/>
    </row>
    <row r="29" spans="2:9" x14ac:dyDescent="0.25">
      <c r="B29" s="275"/>
      <c r="C29" s="267"/>
      <c r="D29" s="363"/>
      <c r="E29" s="259"/>
      <c r="F29" s="259"/>
      <c r="G29" s="259"/>
      <c r="H29" s="264"/>
      <c r="I29" s="266"/>
    </row>
    <row r="30" spans="2:9" x14ac:dyDescent="0.25">
      <c r="B30" s="275"/>
      <c r="C30" s="265"/>
      <c r="D30" s="362">
        <v>9</v>
      </c>
      <c r="E30" s="235" t="str">
        <f>Asientos!E64</f>
        <v>Ventas</v>
      </c>
      <c r="F30" s="235"/>
      <c r="G30" s="235">
        <f>Asientos!G64</f>
        <v>2400</v>
      </c>
      <c r="H30" s="266"/>
      <c r="I30" s="266"/>
    </row>
    <row r="31" spans="2:9" x14ac:dyDescent="0.25">
      <c r="B31" s="275"/>
      <c r="C31" s="267"/>
      <c r="D31" s="363"/>
      <c r="E31" s="259" t="str">
        <f>Asientos!E65</f>
        <v xml:space="preserve">IVA Trasladado </v>
      </c>
      <c r="F31" s="259"/>
      <c r="G31" s="259">
        <f>Asientos!G65</f>
        <v>384</v>
      </c>
      <c r="H31" s="264"/>
      <c r="I31" s="266"/>
    </row>
    <row r="32" spans="2:9" x14ac:dyDescent="0.25">
      <c r="B32" s="275"/>
      <c r="C32" s="358"/>
      <c r="D32" s="364"/>
      <c r="E32" s="235" t="str">
        <f>Asientos!E66</f>
        <v>Bancos</v>
      </c>
      <c r="F32" s="359"/>
      <c r="G32" s="359"/>
      <c r="H32" s="266">
        <f>Asientos!H66</f>
        <v>2784</v>
      </c>
      <c r="I32" s="266"/>
    </row>
    <row r="33" spans="2:9" x14ac:dyDescent="0.25">
      <c r="B33" s="275"/>
      <c r="C33" s="267"/>
      <c r="D33" s="363"/>
      <c r="E33" s="259"/>
      <c r="F33" s="259"/>
      <c r="G33" s="259"/>
      <c r="H33" s="264"/>
      <c r="I33" s="266"/>
    </row>
    <row r="34" spans="2:9" x14ac:dyDescent="0.25">
      <c r="B34" s="275"/>
      <c r="C34" s="358"/>
      <c r="D34" s="364">
        <v>10</v>
      </c>
      <c r="E34" s="359" t="str">
        <f>Asientos!E71</f>
        <v>Gastos Generales</v>
      </c>
      <c r="F34" s="359"/>
      <c r="G34" s="359">
        <f>Asientos!G71</f>
        <v>2000</v>
      </c>
      <c r="H34" s="360"/>
      <c r="I34" s="266"/>
    </row>
    <row r="35" spans="2:9" x14ac:dyDescent="0.25">
      <c r="B35" s="275"/>
      <c r="C35" s="267"/>
      <c r="D35" s="363"/>
      <c r="E35" s="259" t="str">
        <f>Asientos!E72</f>
        <v>IVA Acreditable</v>
      </c>
      <c r="F35" s="259"/>
      <c r="G35" s="259">
        <f>Asientos!G72</f>
        <v>320</v>
      </c>
      <c r="H35" s="264"/>
      <c r="I35" s="266"/>
    </row>
    <row r="36" spans="2:9" x14ac:dyDescent="0.25">
      <c r="B36" s="275"/>
      <c r="C36" s="358"/>
      <c r="D36" s="364"/>
      <c r="E36" s="361" t="str">
        <f>Asientos!E73</f>
        <v>Bancos</v>
      </c>
      <c r="F36" s="359"/>
      <c r="G36" s="359"/>
      <c r="H36" s="360">
        <f>Asientos!H73</f>
        <v>2320</v>
      </c>
      <c r="I36" s="266"/>
    </row>
    <row r="37" spans="2:9" x14ac:dyDescent="0.25">
      <c r="B37" s="275"/>
      <c r="C37" s="267"/>
      <c r="D37" s="363"/>
      <c r="E37" s="259"/>
      <c r="F37" s="259"/>
      <c r="G37" s="259"/>
      <c r="H37" s="264"/>
      <c r="I37" s="266"/>
    </row>
    <row r="38" spans="2:9" x14ac:dyDescent="0.25">
      <c r="B38" s="275"/>
      <c r="C38" s="358"/>
      <c r="D38" s="364">
        <v>13</v>
      </c>
      <c r="E38" s="359" t="str">
        <f>Asientos!E91</f>
        <v xml:space="preserve">Gastos Generales </v>
      </c>
      <c r="F38" s="359"/>
      <c r="G38" s="359">
        <f>Asientos!G91</f>
        <v>3000</v>
      </c>
      <c r="H38" s="360"/>
      <c r="I38" s="266"/>
    </row>
    <row r="39" spans="2:9" x14ac:dyDescent="0.25">
      <c r="B39" s="275"/>
      <c r="C39" s="267"/>
      <c r="D39" s="363"/>
      <c r="E39" s="356" t="str">
        <f>Asientos!E92</f>
        <v>Bancos</v>
      </c>
      <c r="F39" s="259"/>
      <c r="G39" s="259"/>
      <c r="H39" s="264">
        <f>Asientos!H92</f>
        <v>3000</v>
      </c>
      <c r="I39" s="266"/>
    </row>
    <row r="40" spans="2:9" x14ac:dyDescent="0.25">
      <c r="B40" s="275"/>
      <c r="C40" s="358"/>
      <c r="D40" s="364"/>
      <c r="E40" s="359"/>
      <c r="F40" s="359"/>
      <c r="G40" s="359"/>
      <c r="H40" s="360"/>
      <c r="I40" s="266"/>
    </row>
    <row r="41" spans="2:9" x14ac:dyDescent="0.25">
      <c r="B41" s="275"/>
      <c r="C41" s="267"/>
      <c r="D41" s="363">
        <v>14</v>
      </c>
      <c r="E41" s="259" t="str">
        <f>Asientos!E94</f>
        <v>Proveedores</v>
      </c>
      <c r="F41" s="259"/>
      <c r="G41" s="259">
        <f>Asientos!G94</f>
        <v>12180</v>
      </c>
      <c r="H41" s="264"/>
      <c r="I41" s="266"/>
    </row>
    <row r="42" spans="2:9" x14ac:dyDescent="0.25">
      <c r="B42" s="275"/>
      <c r="C42" s="358"/>
      <c r="D42" s="364"/>
      <c r="E42" s="359" t="str">
        <f>Asientos!E95</f>
        <v>RIF</v>
      </c>
      <c r="F42" s="359"/>
      <c r="G42" s="359">
        <f>Asientos!G95</f>
        <v>1218</v>
      </c>
      <c r="H42" s="360"/>
      <c r="I42" s="266"/>
    </row>
    <row r="43" spans="2:9" x14ac:dyDescent="0.25">
      <c r="B43" s="275"/>
      <c r="C43" s="267"/>
      <c r="D43" s="363"/>
      <c r="E43" s="356" t="str">
        <f>Asientos!E96</f>
        <v>Bancos</v>
      </c>
      <c r="F43" s="259"/>
      <c r="G43" s="259"/>
      <c r="H43" s="264">
        <f>Asientos!H96</f>
        <v>13398</v>
      </c>
      <c r="I43" s="266"/>
    </row>
    <row r="44" spans="2:9" x14ac:dyDescent="0.25">
      <c r="B44" s="275"/>
      <c r="C44" s="358"/>
      <c r="D44" s="364"/>
      <c r="E44" s="359"/>
      <c r="F44" s="359"/>
      <c r="G44" s="359"/>
      <c r="H44" s="360"/>
      <c r="I44" s="266"/>
    </row>
    <row r="45" spans="2:9" x14ac:dyDescent="0.25">
      <c r="B45" s="275"/>
      <c r="C45" s="267"/>
      <c r="D45" s="363"/>
      <c r="E45" s="259"/>
      <c r="F45" s="259"/>
      <c r="G45" s="259"/>
      <c r="H45" s="264"/>
      <c r="I45" s="266"/>
    </row>
    <row r="46" spans="2:9" ht="15.75" thickBot="1" x14ac:dyDescent="0.3">
      <c r="B46" s="275"/>
      <c r="C46" s="268"/>
      <c r="D46" s="365"/>
      <c r="F46" s="269"/>
      <c r="G46" s="69"/>
      <c r="H46" s="281"/>
      <c r="I46" s="266"/>
    </row>
    <row r="47" spans="2:9" ht="15.75" thickBot="1" x14ac:dyDescent="0.3">
      <c r="B47" s="275"/>
      <c r="C47" s="452" t="s">
        <v>142</v>
      </c>
      <c r="D47" s="453"/>
      <c r="E47" s="453"/>
      <c r="F47" s="454"/>
      <c r="G47" s="568">
        <f>SUM(G4:G42)</f>
        <v>51140</v>
      </c>
      <c r="H47" s="569">
        <f>SUM(H7:H43)</f>
        <v>51140</v>
      </c>
      <c r="I47" s="280"/>
    </row>
    <row r="48" spans="2:9" x14ac:dyDescent="0.25">
      <c r="B48" s="275"/>
      <c r="C48" s="58" t="s">
        <v>103</v>
      </c>
      <c r="D48" s="1"/>
      <c r="E48" s="1"/>
      <c r="F48" s="1"/>
      <c r="G48" s="1"/>
      <c r="H48" s="1"/>
      <c r="I48" s="266"/>
    </row>
    <row r="49" spans="2:9" x14ac:dyDescent="0.25">
      <c r="B49" s="275"/>
      <c r="C49" s="447"/>
      <c r="D49" s="448"/>
      <c r="E49" s="448"/>
      <c r="F49" s="448"/>
      <c r="G49" s="448"/>
      <c r="H49" s="449"/>
      <c r="I49" s="266"/>
    </row>
    <row r="50" spans="2:9" x14ac:dyDescent="0.25">
      <c r="B50" s="275"/>
      <c r="C50" s="437"/>
      <c r="D50" s="438"/>
      <c r="E50" s="438"/>
      <c r="F50" s="438"/>
      <c r="G50" s="438"/>
      <c r="H50" s="439"/>
      <c r="I50" s="266"/>
    </row>
    <row r="51" spans="2:9" x14ac:dyDescent="0.25">
      <c r="B51" s="275"/>
      <c r="C51" s="440"/>
      <c r="D51" s="441"/>
      <c r="E51" s="441"/>
      <c r="F51" s="441"/>
      <c r="G51" s="441"/>
      <c r="H51" s="442"/>
      <c r="I51" s="266"/>
    </row>
    <row r="52" spans="2:9" ht="11.25" customHeight="1" x14ac:dyDescent="0.25">
      <c r="B52" s="275"/>
      <c r="C52" s="450" t="s">
        <v>149</v>
      </c>
      <c r="D52" s="279" t="s">
        <v>143</v>
      </c>
      <c r="E52" s="279" t="s">
        <v>144</v>
      </c>
      <c r="F52" s="278" t="s">
        <v>154</v>
      </c>
      <c r="G52" s="279" t="s">
        <v>147</v>
      </c>
      <c r="H52" s="279" t="s">
        <v>146</v>
      </c>
      <c r="I52" s="266"/>
    </row>
    <row r="53" spans="2:9" ht="59.25" customHeight="1" x14ac:dyDescent="0.25">
      <c r="B53" s="275"/>
      <c r="C53" s="451"/>
      <c r="D53" s="396" t="s">
        <v>244</v>
      </c>
      <c r="E53" s="396" t="s">
        <v>245</v>
      </c>
      <c r="F53" s="396" t="s">
        <v>245</v>
      </c>
      <c r="G53" s="233"/>
      <c r="H53" s="233"/>
      <c r="I53" s="266"/>
    </row>
    <row r="54" spans="2:9" ht="10.5" customHeight="1" x14ac:dyDescent="0.25">
      <c r="B54" s="275"/>
      <c r="C54" s="1"/>
      <c r="D54" s="1"/>
      <c r="E54" s="1"/>
      <c r="F54" s="1"/>
      <c r="G54" s="285" t="s">
        <v>157</v>
      </c>
      <c r="H54" s="285" t="s">
        <v>145</v>
      </c>
      <c r="I54" s="266"/>
    </row>
    <row r="55" spans="2:9" x14ac:dyDescent="0.25">
      <c r="B55" s="275"/>
      <c r="C55" s="1"/>
      <c r="D55" s="1"/>
      <c r="E55" s="1"/>
      <c r="F55" s="1"/>
      <c r="G55" s="395">
        <v>42094</v>
      </c>
      <c r="H55" s="64"/>
      <c r="I55" s="266"/>
    </row>
    <row r="56" spans="2:9" ht="15.75" thickBot="1" x14ac:dyDescent="0.3">
      <c r="B56" s="276"/>
      <c r="C56" s="277"/>
      <c r="D56" s="277"/>
      <c r="E56" s="277"/>
      <c r="F56" s="277"/>
      <c r="G56" s="277"/>
      <c r="H56" s="277"/>
      <c r="I56" s="270"/>
    </row>
  </sheetData>
  <mergeCells count="6">
    <mergeCell ref="F2:H2"/>
    <mergeCell ref="C49:H49"/>
    <mergeCell ref="C50:H50"/>
    <mergeCell ref="C51:H51"/>
    <mergeCell ref="C52:C53"/>
    <mergeCell ref="C47:F4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zoomScale="60" zoomScaleNormal="60" workbookViewId="0">
      <selection activeCell="J25" sqref="J25"/>
    </sheetView>
  </sheetViews>
  <sheetFormatPr baseColWidth="10" defaultRowHeight="15" x14ac:dyDescent="0.25"/>
  <cols>
    <col min="3" max="3" width="12.85546875" customWidth="1"/>
    <col min="4" max="4" width="26.140625" bestFit="1" customWidth="1"/>
    <col min="5" max="5" width="17.85546875" customWidth="1"/>
    <col min="6" max="6" width="17.7109375" customWidth="1"/>
    <col min="7" max="7" width="17.5703125" customWidth="1"/>
    <col min="8" max="8" width="17.7109375" customWidth="1"/>
    <col min="9" max="10" width="17.85546875" customWidth="1"/>
  </cols>
  <sheetData>
    <row r="1" spans="2:11" ht="28.5" customHeight="1" x14ac:dyDescent="0.25">
      <c r="B1" s="218"/>
      <c r="C1" s="219"/>
      <c r="D1" s="219"/>
      <c r="E1" s="219"/>
      <c r="F1" s="219"/>
      <c r="G1" s="219"/>
      <c r="H1" s="219"/>
      <c r="I1" s="219"/>
      <c r="J1" s="219"/>
      <c r="K1" s="220"/>
    </row>
    <row r="2" spans="2:11" ht="12.75" customHeight="1" x14ac:dyDescent="0.25">
      <c r="B2" s="62"/>
      <c r="C2" s="474" t="s">
        <v>139</v>
      </c>
      <c r="D2" s="474"/>
      <c r="E2" s="474"/>
      <c r="F2" s="474"/>
      <c r="G2" s="474"/>
      <c r="H2" s="225"/>
      <c r="I2" s="476" t="s">
        <v>151</v>
      </c>
      <c r="J2" s="476"/>
      <c r="K2" s="221"/>
    </row>
    <row r="3" spans="2:11" ht="25.5" customHeight="1" x14ac:dyDescent="0.25">
      <c r="B3" s="62"/>
      <c r="C3" s="475" t="s">
        <v>180</v>
      </c>
      <c r="D3" s="475"/>
      <c r="E3" s="475"/>
      <c r="F3" s="475"/>
      <c r="G3" s="475"/>
      <c r="H3" s="225"/>
      <c r="I3" s="476"/>
      <c r="J3" s="476"/>
      <c r="K3" s="221"/>
    </row>
    <row r="4" spans="2:11" ht="7.5" customHeight="1" x14ac:dyDescent="0.25">
      <c r="B4" s="62"/>
      <c r="C4" s="225"/>
      <c r="D4" s="225"/>
      <c r="E4" s="225"/>
      <c r="F4" s="225"/>
      <c r="G4" s="225"/>
      <c r="H4" s="225"/>
      <c r="I4" s="482"/>
      <c r="J4" s="482"/>
      <c r="K4" s="221"/>
    </row>
    <row r="5" spans="2:11" x14ac:dyDescent="0.25">
      <c r="B5" s="62"/>
      <c r="C5" s="1"/>
      <c r="D5" s="1"/>
      <c r="E5" s="1"/>
      <c r="F5" s="1"/>
      <c r="G5" s="1"/>
      <c r="H5" s="1"/>
      <c r="I5" s="1"/>
      <c r="J5" s="1"/>
      <c r="K5" s="221"/>
    </row>
    <row r="6" spans="2:11" x14ac:dyDescent="0.25">
      <c r="B6" s="62"/>
      <c r="C6" s="226" t="s">
        <v>140</v>
      </c>
      <c r="D6" s="226" t="s">
        <v>179</v>
      </c>
      <c r="E6" s="465" t="s">
        <v>141</v>
      </c>
      <c r="F6" s="466"/>
      <c r="G6" s="467"/>
      <c r="H6" s="226" t="s">
        <v>99</v>
      </c>
      <c r="I6" s="226" t="s">
        <v>100</v>
      </c>
      <c r="J6" s="226" t="s">
        <v>101</v>
      </c>
      <c r="K6" s="221"/>
    </row>
    <row r="7" spans="2:11" x14ac:dyDescent="0.25">
      <c r="B7" s="62"/>
      <c r="C7" s="64"/>
      <c r="D7" s="340">
        <v>1</v>
      </c>
      <c r="E7" s="468" t="str">
        <f>(Asientos!E7)</f>
        <v>Caja</v>
      </c>
      <c r="F7" s="469"/>
      <c r="G7" s="470"/>
      <c r="H7" s="64"/>
      <c r="I7" s="64">
        <f>(Asientos!G7)</f>
        <v>5000</v>
      </c>
      <c r="J7" s="64"/>
      <c r="K7" s="221"/>
    </row>
    <row r="8" spans="2:11" x14ac:dyDescent="0.25">
      <c r="B8" s="62"/>
      <c r="C8" s="227"/>
      <c r="D8" s="339"/>
      <c r="E8" s="455" t="str">
        <f>(Asientos!E8)</f>
        <v>Bancos</v>
      </c>
      <c r="F8" s="456"/>
      <c r="G8" s="457"/>
      <c r="H8" s="227"/>
      <c r="I8" s="227">
        <f>(Asientos!G8)</f>
        <v>250000</v>
      </c>
      <c r="J8" s="227"/>
      <c r="K8" s="221"/>
    </row>
    <row r="9" spans="2:11" x14ac:dyDescent="0.25">
      <c r="B9" s="62"/>
      <c r="C9" s="64"/>
      <c r="D9" s="340"/>
      <c r="E9" s="468" t="str">
        <f>(Asientos!E9)</f>
        <v>Almacén</v>
      </c>
      <c r="F9" s="469"/>
      <c r="G9" s="470"/>
      <c r="H9" s="64"/>
      <c r="I9" s="64">
        <f>(Asientos!G9)</f>
        <v>2000</v>
      </c>
      <c r="J9" s="64"/>
      <c r="K9" s="221"/>
    </row>
    <row r="10" spans="2:11" x14ac:dyDescent="0.25">
      <c r="B10" s="62"/>
      <c r="C10" s="227"/>
      <c r="D10" s="339"/>
      <c r="E10" s="455" t="str">
        <f>(Asientos!E10)</f>
        <v>Equipo de computo</v>
      </c>
      <c r="F10" s="456"/>
      <c r="G10" s="457"/>
      <c r="H10" s="227"/>
      <c r="I10" s="227">
        <f>(Asientos!G10)</f>
        <v>20000</v>
      </c>
      <c r="J10" s="227"/>
      <c r="K10" s="221"/>
    </row>
    <row r="11" spans="2:11" x14ac:dyDescent="0.25">
      <c r="B11" s="62"/>
      <c r="C11" s="64"/>
      <c r="D11" s="340"/>
      <c r="E11" s="349" t="str">
        <f>(Asientos!E11)</f>
        <v>Mobiliario y equipo</v>
      </c>
      <c r="F11" s="350"/>
      <c r="G11" s="351"/>
      <c r="H11" s="64"/>
      <c r="I11" s="64">
        <f>(Asientos!G11)</f>
        <v>37000</v>
      </c>
      <c r="J11" s="64"/>
      <c r="K11" s="221"/>
    </row>
    <row r="12" spans="2:11" x14ac:dyDescent="0.25">
      <c r="B12" s="62"/>
      <c r="C12" s="227"/>
      <c r="D12" s="339"/>
      <c r="E12" s="455" t="str">
        <f>(Asientos!E12)</f>
        <v>Equipo de transporte</v>
      </c>
      <c r="F12" s="456"/>
      <c r="G12" s="457"/>
      <c r="H12" s="227"/>
      <c r="I12" s="227">
        <f>(Asientos!G12)</f>
        <v>75000</v>
      </c>
      <c r="J12" s="227"/>
      <c r="K12" s="221"/>
    </row>
    <row r="13" spans="2:11" x14ac:dyDescent="0.25">
      <c r="B13" s="62"/>
      <c r="C13" s="64"/>
      <c r="D13" s="340"/>
      <c r="E13" s="458" t="str">
        <f>(Asientos!E13)</f>
        <v>Capital Social</v>
      </c>
      <c r="F13" s="459"/>
      <c r="G13" s="460"/>
      <c r="H13" s="64"/>
      <c r="I13" s="64"/>
      <c r="J13" s="64">
        <f>(Asientos!H13)</f>
        <v>389000</v>
      </c>
      <c r="K13" s="221"/>
    </row>
    <row r="14" spans="2:11" x14ac:dyDescent="0.25">
      <c r="B14" s="62"/>
      <c r="C14" s="227"/>
      <c r="D14" s="339"/>
      <c r="E14" s="465"/>
      <c r="F14" s="466"/>
      <c r="G14" s="467"/>
      <c r="H14" s="227"/>
      <c r="I14" s="227"/>
      <c r="J14" s="227"/>
      <c r="K14" s="221"/>
    </row>
    <row r="15" spans="2:11" x14ac:dyDescent="0.25">
      <c r="B15" s="62"/>
      <c r="C15" s="64"/>
      <c r="D15" s="340">
        <v>6</v>
      </c>
      <c r="E15" s="468" t="str">
        <f>(Asientos!E50)</f>
        <v>Documentos por pagar</v>
      </c>
      <c r="F15" s="469"/>
      <c r="G15" s="470"/>
      <c r="H15" s="64"/>
      <c r="I15" s="64">
        <f>(Asientos!G50)</f>
        <v>1450</v>
      </c>
      <c r="J15" s="64"/>
      <c r="K15" s="221"/>
    </row>
    <row r="16" spans="2:11" x14ac:dyDescent="0.25">
      <c r="B16" s="62"/>
      <c r="C16" s="227"/>
      <c r="D16" s="339"/>
      <c r="E16" s="471" t="str">
        <f>(Asientos!E51)</f>
        <v xml:space="preserve">Almacén </v>
      </c>
      <c r="F16" s="472"/>
      <c r="G16" s="473"/>
      <c r="H16" s="227"/>
      <c r="I16" s="227"/>
      <c r="J16" s="227">
        <f>(Asientos!H51)</f>
        <v>1250</v>
      </c>
      <c r="K16" s="221"/>
    </row>
    <row r="17" spans="2:11" x14ac:dyDescent="0.25">
      <c r="B17" s="62"/>
      <c r="C17" s="64"/>
      <c r="D17" s="340"/>
      <c r="E17" s="458" t="str">
        <f>(Asientos!E52)</f>
        <v>IVA por Acreditar</v>
      </c>
      <c r="F17" s="459"/>
      <c r="G17" s="460"/>
      <c r="H17" s="64"/>
      <c r="I17" s="64"/>
      <c r="J17" s="64">
        <f>(Asientos!H52)</f>
        <v>200</v>
      </c>
      <c r="K17" s="221"/>
    </row>
    <row r="18" spans="2:11" x14ac:dyDescent="0.25">
      <c r="B18" s="62"/>
      <c r="C18" s="227"/>
      <c r="D18" s="339"/>
      <c r="E18" s="465"/>
      <c r="F18" s="466"/>
      <c r="G18" s="467"/>
      <c r="H18" s="227"/>
      <c r="I18" s="227"/>
      <c r="J18" s="227"/>
      <c r="K18" s="221"/>
    </row>
    <row r="19" spans="2:11" x14ac:dyDescent="0.25">
      <c r="B19" s="62"/>
      <c r="C19" s="64"/>
      <c r="D19" s="340">
        <v>7</v>
      </c>
      <c r="E19" s="468" t="str">
        <f>(Asientos!E54)</f>
        <v>Almacén</v>
      </c>
      <c r="F19" s="469"/>
      <c r="G19" s="470"/>
      <c r="H19" s="64"/>
      <c r="I19" s="64">
        <f>(Asientos!G54)</f>
        <v>10500</v>
      </c>
      <c r="J19" s="64"/>
      <c r="K19" s="221"/>
    </row>
    <row r="20" spans="2:11" x14ac:dyDescent="0.25">
      <c r="B20" s="62"/>
      <c r="C20" s="227"/>
      <c r="D20" s="339"/>
      <c r="E20" s="455" t="str">
        <f>(Asientos!E55)</f>
        <v>IVA por acreditar</v>
      </c>
      <c r="F20" s="456"/>
      <c r="G20" s="457"/>
      <c r="H20" s="227"/>
      <c r="I20" s="227">
        <f>(Asientos!G55)</f>
        <v>1680</v>
      </c>
      <c r="J20" s="227"/>
      <c r="K20" s="221"/>
    </row>
    <row r="21" spans="2:11" x14ac:dyDescent="0.25">
      <c r="B21" s="62"/>
      <c r="C21" s="64"/>
      <c r="D21" s="340"/>
      <c r="E21" s="458" t="str">
        <f>(Asientos!E56)</f>
        <v>Proveedores</v>
      </c>
      <c r="F21" s="459"/>
      <c r="G21" s="460"/>
      <c r="H21" s="64"/>
      <c r="I21" s="64"/>
      <c r="J21" s="64">
        <f>(Asientos!H56)</f>
        <v>12180</v>
      </c>
      <c r="K21" s="221"/>
    </row>
    <row r="22" spans="2:11" x14ac:dyDescent="0.25">
      <c r="B22" s="62"/>
      <c r="C22" s="227"/>
      <c r="D22" s="339"/>
      <c r="E22" s="465"/>
      <c r="F22" s="466"/>
      <c r="G22" s="467"/>
      <c r="H22" s="227"/>
      <c r="I22" s="227"/>
      <c r="J22" s="227"/>
      <c r="K22" s="221"/>
    </row>
    <row r="23" spans="2:11" x14ac:dyDescent="0.25">
      <c r="B23" s="62"/>
      <c r="C23" s="64"/>
      <c r="D23" s="340"/>
      <c r="E23" s="479"/>
      <c r="F23" s="480"/>
      <c r="G23" s="481"/>
      <c r="H23" s="64"/>
      <c r="I23" s="64"/>
      <c r="J23" s="64"/>
      <c r="K23" s="221"/>
    </row>
    <row r="24" spans="2:11" x14ac:dyDescent="0.25">
      <c r="B24" s="62"/>
      <c r="C24" s="227"/>
      <c r="D24" s="339"/>
      <c r="E24" s="465"/>
      <c r="F24" s="466"/>
      <c r="G24" s="467"/>
      <c r="H24" s="227"/>
      <c r="I24" s="227"/>
      <c r="J24" s="227"/>
      <c r="K24" s="221"/>
    </row>
    <row r="25" spans="2:11" x14ac:dyDescent="0.25">
      <c r="B25" s="62"/>
      <c r="C25" s="232"/>
      <c r="D25" s="219"/>
      <c r="E25" s="461" t="s">
        <v>142</v>
      </c>
      <c r="F25" s="462"/>
      <c r="G25" s="462"/>
      <c r="H25" s="463"/>
      <c r="I25" s="570">
        <f>SUM(I7:I20)</f>
        <v>402630</v>
      </c>
      <c r="J25" s="570">
        <f>SUM(J13:J21)</f>
        <v>402630</v>
      </c>
      <c r="K25" s="221"/>
    </row>
    <row r="26" spans="2:11" x14ac:dyDescent="0.25">
      <c r="B26" s="62"/>
      <c r="C26" s="477" t="s">
        <v>150</v>
      </c>
      <c r="D26" s="478"/>
      <c r="E26" s="228"/>
      <c r="F26" s="229"/>
      <c r="G26" s="229"/>
      <c r="H26" s="229"/>
      <c r="I26" s="230"/>
      <c r="J26" s="230"/>
      <c r="K26" s="231"/>
    </row>
    <row r="27" spans="2:11" x14ac:dyDescent="0.25">
      <c r="B27" s="62"/>
      <c r="C27" s="248"/>
      <c r="D27" s="238"/>
      <c r="E27" s="250"/>
      <c r="F27" s="250"/>
      <c r="G27" s="250"/>
      <c r="H27" s="251"/>
      <c r="I27" s="250"/>
      <c r="J27" s="252"/>
      <c r="K27" s="221"/>
    </row>
    <row r="28" spans="2:11" x14ac:dyDescent="0.25">
      <c r="B28" s="62"/>
      <c r="C28" s="236"/>
      <c r="D28" s="239"/>
      <c r="E28" s="240"/>
      <c r="F28" s="242"/>
      <c r="G28" s="242"/>
      <c r="H28" s="242"/>
      <c r="I28" s="243"/>
      <c r="J28" s="244"/>
      <c r="K28" s="221"/>
    </row>
    <row r="29" spans="2:11" x14ac:dyDescent="0.25">
      <c r="B29" s="62"/>
      <c r="C29" s="246"/>
      <c r="D29" s="249"/>
      <c r="E29" s="249"/>
      <c r="F29" s="249"/>
      <c r="G29" s="249"/>
      <c r="H29" s="249"/>
      <c r="I29" s="249"/>
      <c r="J29" s="256"/>
      <c r="K29" s="221"/>
    </row>
    <row r="30" spans="2:11" x14ac:dyDescent="0.25">
      <c r="B30" s="62"/>
      <c r="C30" s="237"/>
      <c r="D30" s="239"/>
      <c r="E30" s="240"/>
      <c r="F30" s="241"/>
      <c r="G30" s="241"/>
      <c r="H30" s="241"/>
      <c r="I30" s="239"/>
      <c r="J30" s="234"/>
      <c r="K30" s="221"/>
    </row>
    <row r="31" spans="2:11" x14ac:dyDescent="0.25">
      <c r="B31" s="62"/>
      <c r="C31" s="247"/>
      <c r="D31" s="253"/>
      <c r="E31" s="257"/>
      <c r="F31" s="257"/>
      <c r="G31" s="257"/>
      <c r="H31" s="254"/>
      <c r="I31" s="253"/>
      <c r="J31" s="255"/>
      <c r="K31" s="221"/>
    </row>
    <row r="32" spans="2:11" x14ac:dyDescent="0.25">
      <c r="B32" s="62"/>
      <c r="C32" s="464" t="s">
        <v>149</v>
      </c>
      <c r="D32" s="227" t="s">
        <v>143</v>
      </c>
      <c r="E32" s="227" t="s">
        <v>144</v>
      </c>
      <c r="F32" s="227" t="s">
        <v>148</v>
      </c>
      <c r="G32" s="227" t="s">
        <v>147</v>
      </c>
      <c r="H32" s="226" t="s">
        <v>146</v>
      </c>
      <c r="I32" s="226" t="s">
        <v>102</v>
      </c>
      <c r="J32" s="226" t="s">
        <v>145</v>
      </c>
      <c r="K32" s="221"/>
    </row>
    <row r="33" spans="2:11" ht="77.25" customHeight="1" x14ac:dyDescent="0.25">
      <c r="B33" s="62"/>
      <c r="C33" s="430"/>
      <c r="D33" s="64" t="s">
        <v>246</v>
      </c>
      <c r="E33" s="366" t="s">
        <v>245</v>
      </c>
      <c r="F33" s="366" t="s">
        <v>245</v>
      </c>
      <c r="G33" s="64"/>
      <c r="H33" s="64"/>
      <c r="I33" s="397">
        <v>42094</v>
      </c>
      <c r="J33" s="64"/>
      <c r="K33" s="221"/>
    </row>
    <row r="34" spans="2:11" x14ac:dyDescent="0.25">
      <c r="B34" s="222"/>
      <c r="C34" s="223"/>
      <c r="D34" s="223"/>
      <c r="E34" s="223"/>
      <c r="F34" s="223"/>
      <c r="G34" s="223"/>
      <c r="H34" s="223"/>
      <c r="I34" s="223"/>
      <c r="J34" s="223"/>
      <c r="K34" s="224"/>
    </row>
  </sheetData>
  <mergeCells count="25">
    <mergeCell ref="C2:G2"/>
    <mergeCell ref="C3:G3"/>
    <mergeCell ref="I2:J3"/>
    <mergeCell ref="C26:D26"/>
    <mergeCell ref="E18:G18"/>
    <mergeCell ref="E19:G19"/>
    <mergeCell ref="E20:G20"/>
    <mergeCell ref="E24:G24"/>
    <mergeCell ref="E23:G23"/>
    <mergeCell ref="E22:G22"/>
    <mergeCell ref="E21:G21"/>
    <mergeCell ref="I4:J4"/>
    <mergeCell ref="E6:G6"/>
    <mergeCell ref="E7:G7"/>
    <mergeCell ref="E8:G8"/>
    <mergeCell ref="E9:G9"/>
    <mergeCell ref="E10:G10"/>
    <mergeCell ref="E12:G12"/>
    <mergeCell ref="E13:G13"/>
    <mergeCell ref="E25:H25"/>
    <mergeCell ref="C32:C33"/>
    <mergeCell ref="E14:G14"/>
    <mergeCell ref="E15:G15"/>
    <mergeCell ref="E16:G16"/>
    <mergeCell ref="E17:G1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7"/>
  <sheetViews>
    <sheetView topLeftCell="B1" zoomScale="80" zoomScaleNormal="80" workbookViewId="0">
      <selection activeCell="R14" sqref="R14"/>
    </sheetView>
  </sheetViews>
  <sheetFormatPr baseColWidth="10" defaultRowHeight="15" x14ac:dyDescent="0.25"/>
  <cols>
    <col min="2" max="2" width="5" customWidth="1"/>
    <col min="3" max="3" width="11.85546875" customWidth="1"/>
    <col min="4" max="4" width="8.42578125" customWidth="1"/>
    <col min="5" max="5" width="3.5703125" customWidth="1"/>
    <col min="7" max="7" width="2.7109375" customWidth="1"/>
    <col min="9" max="9" width="2.7109375" customWidth="1"/>
    <col min="11" max="11" width="2.42578125" customWidth="1"/>
    <col min="15" max="15" width="2.7109375" customWidth="1"/>
    <col min="17" max="17" width="3" customWidth="1"/>
    <col min="19" max="19" width="2.42578125" customWidth="1"/>
    <col min="20" max="20" width="5" customWidth="1"/>
  </cols>
  <sheetData>
    <row r="1" spans="2:20" ht="24.75" customHeight="1" x14ac:dyDescent="0.35">
      <c r="B1" s="67"/>
      <c r="C1" s="489" t="s">
        <v>104</v>
      </c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1"/>
      <c r="P1" s="484" t="s">
        <v>248</v>
      </c>
      <c r="Q1" s="484"/>
      <c r="R1" s="484"/>
      <c r="S1" s="485"/>
      <c r="T1" s="436"/>
    </row>
    <row r="2" spans="2:20" ht="22.5" customHeight="1" x14ac:dyDescent="0.25">
      <c r="B2" s="62"/>
      <c r="C2" s="486" t="s">
        <v>247</v>
      </c>
      <c r="D2" s="487"/>
      <c r="E2" s="487"/>
      <c r="F2" s="487"/>
      <c r="G2" s="487"/>
      <c r="H2" s="487"/>
      <c r="I2" s="487"/>
      <c r="J2" s="487"/>
      <c r="K2" s="488"/>
      <c r="L2" s="486" t="s">
        <v>122</v>
      </c>
      <c r="M2" s="487"/>
      <c r="N2" s="487"/>
      <c r="O2" s="488"/>
      <c r="P2" s="484" t="s">
        <v>121</v>
      </c>
      <c r="Q2" s="484"/>
      <c r="R2" s="484"/>
      <c r="S2" s="485"/>
      <c r="T2" s="436"/>
    </row>
    <row r="3" spans="2:20" ht="21.75" customHeight="1" x14ac:dyDescent="0.25">
      <c r="B3" s="68"/>
      <c r="C3" s="492" t="s">
        <v>118</v>
      </c>
      <c r="D3" s="484"/>
      <c r="E3" s="484"/>
      <c r="F3" s="484"/>
      <c r="G3" s="484"/>
      <c r="H3" s="485"/>
      <c r="I3" s="492" t="s">
        <v>119</v>
      </c>
      <c r="J3" s="484"/>
      <c r="K3" s="484"/>
      <c r="L3" s="484"/>
      <c r="M3" s="485"/>
      <c r="N3" s="492" t="s">
        <v>120</v>
      </c>
      <c r="O3" s="484"/>
      <c r="P3" s="484"/>
      <c r="Q3" s="484"/>
      <c r="R3" s="484"/>
      <c r="S3" s="485"/>
      <c r="T3" s="436"/>
    </row>
    <row r="4" spans="2:20" ht="12.75" customHeight="1" x14ac:dyDescent="0.25">
      <c r="B4" s="69"/>
      <c r="C4" s="507" t="s">
        <v>115</v>
      </c>
      <c r="D4" s="507"/>
      <c r="E4" s="507"/>
      <c r="F4" s="497" t="s">
        <v>102</v>
      </c>
      <c r="G4" s="497"/>
      <c r="H4" s="497"/>
      <c r="I4" s="497" t="s">
        <v>117</v>
      </c>
      <c r="J4" s="497"/>
      <c r="K4" s="497"/>
      <c r="L4" s="497" t="s">
        <v>116</v>
      </c>
      <c r="M4" s="497"/>
      <c r="N4" s="501" t="s">
        <v>102</v>
      </c>
      <c r="O4" s="506"/>
      <c r="P4" s="501" t="s">
        <v>117</v>
      </c>
      <c r="Q4" s="502"/>
      <c r="R4" s="501" t="s">
        <v>116</v>
      </c>
      <c r="S4" s="502"/>
      <c r="T4" s="436"/>
    </row>
    <row r="5" spans="2:20" x14ac:dyDescent="0.25">
      <c r="B5" s="62"/>
      <c r="C5" s="507"/>
      <c r="D5" s="507"/>
      <c r="E5" s="507"/>
      <c r="F5" s="505">
        <v>42094</v>
      </c>
      <c r="G5" s="504"/>
      <c r="H5" s="504"/>
      <c r="I5" s="504"/>
      <c r="J5" s="504"/>
      <c r="K5" s="504"/>
      <c r="L5" s="504"/>
      <c r="M5" s="504"/>
      <c r="N5" s="503">
        <v>42094</v>
      </c>
      <c r="O5" s="481"/>
      <c r="P5" s="479"/>
      <c r="Q5" s="481"/>
      <c r="R5" s="479"/>
      <c r="S5" s="481"/>
      <c r="T5" s="436"/>
    </row>
    <row r="6" spans="2:20" ht="22.5" customHeight="1" x14ac:dyDescent="0.25">
      <c r="B6" s="70"/>
      <c r="C6" s="509" t="s">
        <v>102</v>
      </c>
      <c r="D6" s="508" t="s">
        <v>105</v>
      </c>
      <c r="E6" s="508"/>
      <c r="F6" s="493" t="s">
        <v>106</v>
      </c>
      <c r="G6" s="495"/>
      <c r="H6" s="496"/>
      <c r="I6" s="495"/>
      <c r="J6" s="496"/>
      <c r="K6" s="494"/>
      <c r="L6" s="493" t="s">
        <v>110</v>
      </c>
      <c r="M6" s="494"/>
      <c r="N6" s="493" t="s">
        <v>114</v>
      </c>
      <c r="O6" s="495"/>
      <c r="P6" s="496"/>
      <c r="Q6" s="495"/>
      <c r="R6" s="496"/>
      <c r="S6" s="494"/>
      <c r="T6" s="436"/>
    </row>
    <row r="7" spans="2:20" ht="24.75" customHeight="1" x14ac:dyDescent="0.25">
      <c r="B7" s="62"/>
      <c r="C7" s="509"/>
      <c r="D7" s="508"/>
      <c r="E7" s="508"/>
      <c r="F7" s="90" t="s">
        <v>107</v>
      </c>
      <c r="G7" s="96" t="s">
        <v>124</v>
      </c>
      <c r="H7" s="100" t="s">
        <v>108</v>
      </c>
      <c r="I7" s="96" t="s">
        <v>124</v>
      </c>
      <c r="J7" s="86" t="s">
        <v>109</v>
      </c>
      <c r="K7" s="88" t="s">
        <v>124</v>
      </c>
      <c r="L7" s="65" t="s">
        <v>112</v>
      </c>
      <c r="M7" s="65" t="s">
        <v>113</v>
      </c>
      <c r="N7" s="105" t="s">
        <v>100</v>
      </c>
      <c r="O7" s="96" t="s">
        <v>124</v>
      </c>
      <c r="P7" s="106" t="s">
        <v>101</v>
      </c>
      <c r="Q7" s="96" t="s">
        <v>124</v>
      </c>
      <c r="R7" s="86" t="s">
        <v>111</v>
      </c>
      <c r="S7" s="87" t="s">
        <v>124</v>
      </c>
      <c r="T7" s="436"/>
    </row>
    <row r="8" spans="2:20" x14ac:dyDescent="0.25">
      <c r="B8" s="71">
        <v>1</v>
      </c>
      <c r="C8" s="346">
        <v>42065</v>
      </c>
      <c r="D8" s="64">
        <v>1</v>
      </c>
      <c r="E8" s="64"/>
      <c r="F8" s="83">
        <f>Práctica!E21</f>
        <v>10</v>
      </c>
      <c r="G8" s="96"/>
      <c r="H8" s="76"/>
      <c r="I8" s="98"/>
      <c r="J8" s="84">
        <f>F8</f>
        <v>10</v>
      </c>
      <c r="K8" s="64"/>
      <c r="L8" s="64">
        <f>Práctica!G21</f>
        <v>200</v>
      </c>
      <c r="M8" s="64"/>
      <c r="N8" s="83">
        <f>(F8*L8)</f>
        <v>2000</v>
      </c>
      <c r="O8" s="98"/>
      <c r="P8" s="76"/>
      <c r="Q8" s="98"/>
      <c r="R8" s="84">
        <f>N8</f>
        <v>2000</v>
      </c>
      <c r="S8" s="64"/>
      <c r="T8" s="436"/>
    </row>
    <row r="9" spans="2:20" x14ac:dyDescent="0.25">
      <c r="B9" s="72">
        <v>2</v>
      </c>
      <c r="C9" s="347">
        <v>42066</v>
      </c>
      <c r="D9" s="63">
        <v>2</v>
      </c>
      <c r="E9" s="63"/>
      <c r="F9" s="89">
        <f>Práctica!B4</f>
        <v>25</v>
      </c>
      <c r="G9" s="97"/>
      <c r="H9" s="101"/>
      <c r="I9" s="97"/>
      <c r="J9" s="93">
        <f>SUM(J8,F9)</f>
        <v>35</v>
      </c>
      <c r="K9" s="63"/>
      <c r="L9" s="63">
        <f>Práctica!D4</f>
        <v>250</v>
      </c>
      <c r="M9" s="63"/>
      <c r="N9" s="89">
        <f>(F9*L9)</f>
        <v>6250</v>
      </c>
      <c r="O9" s="97"/>
      <c r="P9" s="101"/>
      <c r="Q9" s="97"/>
      <c r="R9" s="93">
        <f>SUM(R8,N9)</f>
        <v>8250</v>
      </c>
      <c r="S9" s="63"/>
      <c r="T9" s="436"/>
    </row>
    <row r="10" spans="2:20" x14ac:dyDescent="0.25">
      <c r="B10" s="71">
        <v>3</v>
      </c>
      <c r="C10" s="346">
        <v>42067</v>
      </c>
      <c r="D10" s="64">
        <v>3</v>
      </c>
      <c r="E10" s="64"/>
      <c r="F10" s="83"/>
      <c r="G10" s="98"/>
      <c r="H10" s="76">
        <f>Práctica!B7</f>
        <v>20</v>
      </c>
      <c r="I10" s="98"/>
      <c r="J10" s="84">
        <f>(J9-H10)</f>
        <v>15</v>
      </c>
      <c r="K10" s="64"/>
      <c r="L10" s="64">
        <f>ROUND(R9/J9,2)</f>
        <v>235.71</v>
      </c>
      <c r="M10" s="64"/>
      <c r="N10" s="83"/>
      <c r="O10" s="98"/>
      <c r="P10" s="76">
        <f>ROUND(R9/J9,2)*H10</f>
        <v>4714.2</v>
      </c>
      <c r="Q10" s="98"/>
      <c r="R10" s="84">
        <f>(R9-P10)</f>
        <v>3535.8</v>
      </c>
      <c r="S10" s="64"/>
      <c r="T10" s="436"/>
    </row>
    <row r="11" spans="2:20" x14ac:dyDescent="0.25">
      <c r="B11" s="71">
        <v>4</v>
      </c>
      <c r="C11" s="347">
        <v>42068</v>
      </c>
      <c r="D11" s="63">
        <v>4</v>
      </c>
      <c r="E11" s="63"/>
      <c r="F11" s="89"/>
      <c r="G11" s="97"/>
      <c r="H11" s="101">
        <f>Práctica!C10</f>
        <v>5</v>
      </c>
      <c r="I11" s="97"/>
      <c r="J11" s="93">
        <f>(J10-H11)</f>
        <v>10</v>
      </c>
      <c r="K11" s="63"/>
      <c r="L11" s="63">
        <f>L9</f>
        <v>250</v>
      </c>
      <c r="M11" s="63"/>
      <c r="N11" s="89"/>
      <c r="O11" s="97"/>
      <c r="P11" s="101">
        <f>(H11*L11)</f>
        <v>1250</v>
      </c>
      <c r="Q11" s="97"/>
      <c r="R11" s="93">
        <f>(R10-P11)</f>
        <v>2285.8000000000002</v>
      </c>
      <c r="S11" s="63"/>
      <c r="T11" s="436"/>
    </row>
    <row r="12" spans="2:20" x14ac:dyDescent="0.25">
      <c r="B12" s="71">
        <v>5</v>
      </c>
      <c r="C12" s="346">
        <v>42069</v>
      </c>
      <c r="D12" s="64">
        <v>5</v>
      </c>
      <c r="E12" s="64"/>
      <c r="F12" s="83">
        <f>Práctica!B11</f>
        <v>30</v>
      </c>
      <c r="G12" s="98"/>
      <c r="H12" s="76"/>
      <c r="I12" s="98"/>
      <c r="J12" s="84">
        <f>SUM(J11+F12)</f>
        <v>40</v>
      </c>
      <c r="K12" s="64"/>
      <c r="L12" s="64">
        <f>Práctica!D11</f>
        <v>350</v>
      </c>
      <c r="M12" s="64"/>
      <c r="N12" s="83">
        <f>(F12*L12)</f>
        <v>10500</v>
      </c>
      <c r="O12" s="98"/>
      <c r="P12" s="76"/>
      <c r="Q12" s="98"/>
      <c r="R12" s="84">
        <f>SUM(R11,N12)</f>
        <v>12785.8</v>
      </c>
      <c r="S12" s="64"/>
      <c r="T12" s="436"/>
    </row>
    <row r="13" spans="2:20" x14ac:dyDescent="0.25">
      <c r="B13" s="71">
        <v>6</v>
      </c>
      <c r="C13" s="348">
        <v>42070</v>
      </c>
      <c r="D13" s="66">
        <v>6</v>
      </c>
      <c r="E13" s="66"/>
      <c r="F13" s="91">
        <f>Práctica!B13</f>
        <v>3</v>
      </c>
      <c r="G13" s="99"/>
      <c r="H13" s="102"/>
      <c r="I13" s="99"/>
      <c r="J13" s="94">
        <f>SUM(J12,F13)</f>
        <v>43</v>
      </c>
      <c r="K13" s="66"/>
      <c r="L13" s="66">
        <f>L10</f>
        <v>235.71</v>
      </c>
      <c r="M13" s="66"/>
      <c r="N13" s="91">
        <f>(F13*L13)</f>
        <v>707.13</v>
      </c>
      <c r="O13" s="99"/>
      <c r="P13" s="102"/>
      <c r="Q13" s="99"/>
      <c r="R13" s="94">
        <f>SUM(R12,N13)</f>
        <v>13492.929999999998</v>
      </c>
      <c r="S13" s="66"/>
      <c r="T13" s="436"/>
    </row>
    <row r="14" spans="2:20" x14ac:dyDescent="0.25">
      <c r="B14" s="71">
        <v>7</v>
      </c>
      <c r="C14" s="346">
        <v>42071</v>
      </c>
      <c r="D14" s="64">
        <v>7</v>
      </c>
      <c r="E14" s="64"/>
      <c r="F14" s="83"/>
      <c r="G14" s="98"/>
      <c r="H14" s="76">
        <f>Práctica!B15</f>
        <v>20</v>
      </c>
      <c r="I14" s="98"/>
      <c r="J14" s="84">
        <f>(J13-H14)</f>
        <v>23</v>
      </c>
      <c r="K14" s="64"/>
      <c r="L14" s="64">
        <f>ROUND(R13/J13,2)</f>
        <v>313.79000000000002</v>
      </c>
      <c r="M14" s="64"/>
      <c r="N14" s="83"/>
      <c r="O14" s="98"/>
      <c r="P14" s="76">
        <f>(H14*L14)</f>
        <v>6275.8</v>
      </c>
      <c r="Q14" s="98"/>
      <c r="R14" s="579">
        <f>(R13-P14)</f>
        <v>7217.1299999999983</v>
      </c>
      <c r="S14" s="64"/>
      <c r="T14" s="436"/>
    </row>
    <row r="15" spans="2:20" x14ac:dyDescent="0.25">
      <c r="B15" s="71">
        <v>8</v>
      </c>
      <c r="C15" s="63"/>
      <c r="D15" s="63"/>
      <c r="E15" s="63"/>
      <c r="F15" s="89"/>
      <c r="G15" s="97"/>
      <c r="H15" s="101"/>
      <c r="I15" s="97"/>
      <c r="J15" s="93"/>
      <c r="K15" s="63"/>
      <c r="L15" s="63"/>
      <c r="M15" s="63"/>
      <c r="N15" s="89"/>
      <c r="O15" s="97"/>
      <c r="P15" s="101"/>
      <c r="Q15" s="97"/>
      <c r="R15" s="93"/>
      <c r="S15" s="63"/>
      <c r="T15" s="436"/>
    </row>
    <row r="16" spans="2:20" x14ac:dyDescent="0.25">
      <c r="B16" s="71">
        <v>9</v>
      </c>
      <c r="C16" s="64"/>
      <c r="D16" s="64"/>
      <c r="E16" s="64"/>
      <c r="F16" s="83"/>
      <c r="G16" s="98"/>
      <c r="H16" s="76"/>
      <c r="I16" s="98"/>
      <c r="J16" s="84"/>
      <c r="K16" s="64"/>
      <c r="L16" s="64"/>
      <c r="M16" s="64"/>
      <c r="N16" s="83"/>
      <c r="O16" s="98"/>
      <c r="P16" s="76"/>
      <c r="Q16" s="98"/>
      <c r="R16" s="84"/>
      <c r="S16" s="64"/>
      <c r="T16" s="436"/>
    </row>
    <row r="17" spans="2:20" x14ac:dyDescent="0.25">
      <c r="B17" s="71">
        <v>10</v>
      </c>
      <c r="C17" s="63"/>
      <c r="D17" s="63"/>
      <c r="E17" s="63"/>
      <c r="F17" s="89"/>
      <c r="G17" s="97"/>
      <c r="H17" s="101"/>
      <c r="I17" s="97"/>
      <c r="J17" s="93"/>
      <c r="K17" s="63"/>
      <c r="L17" s="63"/>
      <c r="M17" s="63"/>
      <c r="N17" s="89"/>
      <c r="O17" s="97"/>
      <c r="P17" s="101"/>
      <c r="Q17" s="97"/>
      <c r="R17" s="93"/>
      <c r="S17" s="63"/>
      <c r="T17" s="436"/>
    </row>
    <row r="18" spans="2:20" x14ac:dyDescent="0.25">
      <c r="B18" s="71">
        <v>11</v>
      </c>
      <c r="C18" s="64"/>
      <c r="D18" s="64"/>
      <c r="E18" s="64"/>
      <c r="F18" s="83"/>
      <c r="G18" s="98"/>
      <c r="H18" s="76"/>
      <c r="I18" s="98"/>
      <c r="J18" s="84"/>
      <c r="K18" s="64"/>
      <c r="L18" s="64"/>
      <c r="M18" s="64"/>
      <c r="N18" s="83"/>
      <c r="O18" s="98"/>
      <c r="P18" s="76"/>
      <c r="Q18" s="98"/>
      <c r="R18" s="84"/>
      <c r="S18" s="64"/>
      <c r="T18" s="436"/>
    </row>
    <row r="19" spans="2:20" x14ac:dyDescent="0.25">
      <c r="B19" s="71">
        <v>12</v>
      </c>
      <c r="C19" s="63"/>
      <c r="D19" s="63"/>
      <c r="E19" s="63"/>
      <c r="F19" s="89"/>
      <c r="G19" s="97"/>
      <c r="H19" s="101"/>
      <c r="I19" s="97"/>
      <c r="J19" s="93"/>
      <c r="K19" s="63"/>
      <c r="L19" s="63"/>
      <c r="M19" s="63"/>
      <c r="N19" s="89"/>
      <c r="O19" s="97"/>
      <c r="P19" s="101"/>
      <c r="Q19" s="97"/>
      <c r="R19" s="93"/>
      <c r="S19" s="63"/>
      <c r="T19" s="436"/>
    </row>
    <row r="20" spans="2:20" x14ac:dyDescent="0.25">
      <c r="B20" s="73">
        <v>13</v>
      </c>
      <c r="C20" s="64"/>
      <c r="D20" s="64"/>
      <c r="E20" s="64"/>
      <c r="F20" s="83"/>
      <c r="G20" s="98"/>
      <c r="H20" s="76"/>
      <c r="I20" s="98"/>
      <c r="J20" s="84"/>
      <c r="K20" s="64"/>
      <c r="L20" s="64"/>
      <c r="M20" s="64"/>
      <c r="N20" s="83"/>
      <c r="O20" s="98"/>
      <c r="P20" s="76"/>
      <c r="Q20" s="98"/>
      <c r="R20" s="84"/>
      <c r="S20" s="64"/>
      <c r="T20" s="436"/>
    </row>
    <row r="21" spans="2:20" x14ac:dyDescent="0.25">
      <c r="B21" s="74">
        <v>14</v>
      </c>
      <c r="C21" s="63"/>
      <c r="D21" s="63"/>
      <c r="E21" s="63"/>
      <c r="F21" s="89"/>
      <c r="G21" s="97"/>
      <c r="H21" s="101"/>
      <c r="I21" s="97"/>
      <c r="J21" s="93"/>
      <c r="K21" s="63"/>
      <c r="L21" s="63"/>
      <c r="M21" s="63"/>
      <c r="N21" s="89"/>
      <c r="O21" s="97"/>
      <c r="P21" s="101"/>
      <c r="Q21" s="97"/>
      <c r="R21" s="93"/>
      <c r="S21" s="63"/>
      <c r="T21" s="436"/>
    </row>
    <row r="22" spans="2:20" x14ac:dyDescent="0.25">
      <c r="B22" s="71">
        <v>15</v>
      </c>
      <c r="C22" s="64"/>
      <c r="D22" s="64"/>
      <c r="E22" s="64"/>
      <c r="F22" s="83"/>
      <c r="G22" s="98"/>
      <c r="H22" s="76"/>
      <c r="I22" s="98"/>
      <c r="J22" s="84"/>
      <c r="K22" s="64"/>
      <c r="L22" s="64"/>
      <c r="M22" s="64"/>
      <c r="N22" s="83"/>
      <c r="O22" s="98"/>
      <c r="P22" s="76"/>
      <c r="Q22" s="98"/>
      <c r="R22" s="84"/>
      <c r="S22" s="64"/>
      <c r="T22" s="436"/>
    </row>
    <row r="23" spans="2:20" x14ac:dyDescent="0.25">
      <c r="B23" s="71">
        <v>16</v>
      </c>
      <c r="C23" s="63"/>
      <c r="D23" s="63"/>
      <c r="E23" s="63"/>
      <c r="F23" s="89"/>
      <c r="G23" s="97"/>
      <c r="H23" s="101"/>
      <c r="I23" s="97"/>
      <c r="J23" s="93"/>
      <c r="K23" s="63"/>
      <c r="L23" s="63"/>
      <c r="M23" s="63"/>
      <c r="N23" s="89"/>
      <c r="O23" s="97"/>
      <c r="P23" s="101"/>
      <c r="Q23" s="97"/>
      <c r="R23" s="93"/>
      <c r="S23" s="63"/>
      <c r="T23" s="436"/>
    </row>
    <row r="24" spans="2:20" x14ac:dyDescent="0.25">
      <c r="B24" s="75">
        <v>17</v>
      </c>
      <c r="C24" s="64"/>
      <c r="D24" s="64"/>
      <c r="E24" s="64"/>
      <c r="F24" s="83"/>
      <c r="G24" s="98"/>
      <c r="H24" s="76"/>
      <c r="I24" s="98"/>
      <c r="J24" s="84"/>
      <c r="K24" s="64"/>
      <c r="L24" s="64"/>
      <c r="M24" s="64"/>
      <c r="N24" s="83"/>
      <c r="O24" s="98"/>
      <c r="P24" s="76"/>
      <c r="Q24" s="98"/>
      <c r="R24" s="84"/>
      <c r="S24" s="64"/>
      <c r="T24" s="436"/>
    </row>
    <row r="25" spans="2:20" x14ac:dyDescent="0.25">
      <c r="B25" s="85">
        <v>18</v>
      </c>
      <c r="C25" s="77"/>
      <c r="D25" s="77"/>
      <c r="E25" s="77"/>
      <c r="F25" s="92"/>
      <c r="G25" s="108"/>
      <c r="H25" s="103"/>
      <c r="I25" s="97"/>
      <c r="J25" s="95"/>
      <c r="K25" s="77"/>
      <c r="L25" s="77"/>
      <c r="M25" s="77"/>
      <c r="N25" s="92"/>
      <c r="O25" s="108"/>
      <c r="P25" s="103"/>
      <c r="Q25" s="97"/>
      <c r="R25" s="95"/>
      <c r="S25" s="77"/>
      <c r="T25" s="483"/>
    </row>
    <row r="26" spans="2:20" ht="28.5" customHeight="1" x14ac:dyDescent="0.25">
      <c r="B26" s="79"/>
      <c r="C26" s="498" t="s">
        <v>123</v>
      </c>
      <c r="D26" s="499"/>
      <c r="E26" s="500"/>
      <c r="F26" s="78"/>
      <c r="G26" s="81"/>
      <c r="H26" s="80"/>
      <c r="I26" s="104"/>
      <c r="J26" s="80"/>
      <c r="K26" s="81"/>
      <c r="L26" s="81"/>
      <c r="M26" s="78"/>
      <c r="N26" s="80"/>
      <c r="O26" s="81"/>
      <c r="P26" s="81"/>
      <c r="Q26" s="107"/>
      <c r="R26" s="78"/>
      <c r="S26" s="81"/>
      <c r="T26" s="82"/>
    </row>
    <row r="27" spans="2:20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</sheetData>
  <mergeCells count="28">
    <mergeCell ref="C26:E26"/>
    <mergeCell ref="P4:Q4"/>
    <mergeCell ref="R4:S4"/>
    <mergeCell ref="N5:O5"/>
    <mergeCell ref="P5:Q5"/>
    <mergeCell ref="R5:S5"/>
    <mergeCell ref="L5:M5"/>
    <mergeCell ref="I5:K5"/>
    <mergeCell ref="I4:K4"/>
    <mergeCell ref="F4:H4"/>
    <mergeCell ref="F5:H5"/>
    <mergeCell ref="N4:O4"/>
    <mergeCell ref="C4:E5"/>
    <mergeCell ref="D6:E7"/>
    <mergeCell ref="C6:C7"/>
    <mergeCell ref="F6:K6"/>
    <mergeCell ref="T1:T25"/>
    <mergeCell ref="P2:S2"/>
    <mergeCell ref="L2:O2"/>
    <mergeCell ref="C2:K2"/>
    <mergeCell ref="C1:O1"/>
    <mergeCell ref="P1:S1"/>
    <mergeCell ref="C3:H3"/>
    <mergeCell ref="I3:M3"/>
    <mergeCell ref="N3:S3"/>
    <mergeCell ref="L6:M6"/>
    <mergeCell ref="N6:S6"/>
    <mergeCell ref="L4:M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52"/>
  <sheetViews>
    <sheetView topLeftCell="A40" zoomScale="70" zoomScaleNormal="70" workbookViewId="0">
      <selection activeCell="R34" sqref="R34:R37"/>
    </sheetView>
  </sheetViews>
  <sheetFormatPr baseColWidth="10" defaultRowHeight="15" x14ac:dyDescent="0.25"/>
  <cols>
    <col min="1" max="1" width="11.42578125" customWidth="1"/>
    <col min="2" max="2" width="3.5703125" customWidth="1"/>
    <col min="3" max="3" width="4.7109375" customWidth="1"/>
    <col min="4" max="4" width="12.7109375" bestFit="1" customWidth="1"/>
    <col min="8" max="8" width="12.7109375" bestFit="1" customWidth="1"/>
    <col min="10" max="10" width="12.7109375" bestFit="1" customWidth="1"/>
    <col min="12" max="12" width="5.28515625" bestFit="1" customWidth="1"/>
    <col min="13" max="13" width="4.140625" customWidth="1"/>
    <col min="14" max="14" width="11.42578125" customWidth="1"/>
    <col min="15" max="15" width="4" customWidth="1"/>
    <col min="16" max="16" width="5.7109375" customWidth="1"/>
    <col min="21" max="21" width="13.5703125" bestFit="1" customWidth="1"/>
    <col min="25" max="25" width="4.28515625" customWidth="1"/>
    <col min="26" max="26" width="3.42578125" customWidth="1"/>
  </cols>
  <sheetData>
    <row r="1" spans="2:26" ht="15.75" thickBot="1" x14ac:dyDescent="0.3">
      <c r="B1" s="3"/>
      <c r="C1" s="3"/>
      <c r="D1" s="109"/>
      <c r="E1" s="109"/>
      <c r="F1" s="3"/>
      <c r="G1" s="109"/>
      <c r="H1" s="109"/>
      <c r="I1" s="109"/>
      <c r="J1" s="109"/>
      <c r="K1" s="109"/>
      <c r="L1" s="109"/>
      <c r="M1" s="3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2:26" ht="15.75" thickBot="1" x14ac:dyDescent="0.3">
      <c r="B2" s="3"/>
      <c r="C2" s="510" t="s">
        <v>241</v>
      </c>
      <c r="D2" s="511"/>
      <c r="E2" s="511"/>
      <c r="F2" s="511"/>
      <c r="G2" s="511"/>
      <c r="H2" s="512"/>
      <c r="I2" s="109"/>
      <c r="J2" s="109"/>
      <c r="K2" s="109"/>
      <c r="L2" s="110"/>
      <c r="M2" s="3"/>
      <c r="O2" s="109"/>
      <c r="P2" s="510" t="s">
        <v>241</v>
      </c>
      <c r="Q2" s="511"/>
      <c r="R2" s="511"/>
      <c r="S2" s="511"/>
      <c r="T2" s="511"/>
      <c r="U2" s="512"/>
      <c r="V2" s="109"/>
      <c r="W2" s="109"/>
      <c r="X2" s="109"/>
      <c r="Y2" s="110"/>
      <c r="Z2" s="109"/>
    </row>
    <row r="3" spans="2:26" ht="15.75" thickBot="1" x14ac:dyDescent="0.3">
      <c r="B3" s="3"/>
      <c r="C3" s="510"/>
      <c r="D3" s="511"/>
      <c r="E3" s="511"/>
      <c r="F3" s="511"/>
      <c r="G3" s="511"/>
      <c r="H3" s="512"/>
      <c r="I3" s="109"/>
      <c r="J3" s="109"/>
      <c r="K3" s="109"/>
      <c r="L3" s="110"/>
      <c r="M3" s="3"/>
      <c r="O3" s="109"/>
      <c r="P3" s="510"/>
      <c r="Q3" s="511"/>
      <c r="R3" s="511"/>
      <c r="S3" s="511"/>
      <c r="T3" s="511"/>
      <c r="U3" s="512"/>
      <c r="V3" s="109"/>
      <c r="W3" s="109"/>
      <c r="X3" s="109"/>
      <c r="Y3" s="110"/>
      <c r="Z3" s="109"/>
    </row>
    <row r="4" spans="2:26" ht="15.75" thickBot="1" x14ac:dyDescent="0.3">
      <c r="B4" s="3"/>
      <c r="C4" s="510"/>
      <c r="D4" s="511"/>
      <c r="E4" s="511"/>
      <c r="F4" s="511"/>
      <c r="G4" s="511"/>
      <c r="H4" s="512"/>
      <c r="I4" s="109"/>
      <c r="J4" s="109"/>
      <c r="K4" s="109"/>
      <c r="L4" s="110"/>
      <c r="M4" s="3"/>
      <c r="O4" s="109"/>
      <c r="P4" s="510"/>
      <c r="Q4" s="511"/>
      <c r="R4" s="511"/>
      <c r="S4" s="511"/>
      <c r="T4" s="511"/>
      <c r="U4" s="512"/>
      <c r="V4" s="109"/>
      <c r="W4" s="109"/>
      <c r="X4" s="109"/>
      <c r="Y4" s="110"/>
      <c r="Z4" s="109"/>
    </row>
    <row r="5" spans="2:26" ht="15.75" thickBot="1" x14ac:dyDescent="0.3">
      <c r="B5" s="3"/>
      <c r="C5" s="516" t="s">
        <v>125</v>
      </c>
      <c r="D5" s="517"/>
      <c r="E5" s="517"/>
      <c r="F5" s="517"/>
      <c r="G5" s="517"/>
      <c r="H5" s="517"/>
      <c r="I5" s="517"/>
      <c r="J5" s="517"/>
      <c r="K5" s="517"/>
      <c r="L5" s="517"/>
      <c r="M5" s="3"/>
      <c r="O5" s="109"/>
      <c r="P5" s="514" t="s">
        <v>126</v>
      </c>
      <c r="Q5" s="515"/>
      <c r="R5" s="515"/>
      <c r="S5" s="515"/>
      <c r="T5" s="515"/>
      <c r="U5" s="515"/>
      <c r="V5" s="109"/>
      <c r="W5" s="109"/>
      <c r="X5" s="109"/>
      <c r="Y5" s="109"/>
      <c r="Z5" s="109"/>
    </row>
    <row r="6" spans="2:26" ht="15.75" thickBot="1" x14ac:dyDescent="0.3">
      <c r="B6" s="3"/>
      <c r="C6" s="111"/>
      <c r="D6" s="518" t="s">
        <v>0</v>
      </c>
      <c r="E6" s="518"/>
      <c r="F6" s="112"/>
      <c r="G6" s="511" t="s">
        <v>2</v>
      </c>
      <c r="H6" s="511"/>
      <c r="I6" s="112"/>
      <c r="J6" s="511" t="s">
        <v>1</v>
      </c>
      <c r="K6" s="511"/>
      <c r="L6" s="113"/>
      <c r="M6" s="3"/>
      <c r="O6" s="109"/>
      <c r="P6" s="111"/>
      <c r="Q6" s="511" t="s">
        <v>96</v>
      </c>
      <c r="R6" s="511"/>
      <c r="S6" s="112"/>
      <c r="T6" s="511" t="s">
        <v>37</v>
      </c>
      <c r="U6" s="511"/>
      <c r="V6" s="112"/>
      <c r="W6" s="511" t="s">
        <v>130</v>
      </c>
      <c r="X6" s="511"/>
      <c r="Y6" s="113"/>
      <c r="Z6" s="109"/>
    </row>
    <row r="7" spans="2:26" x14ac:dyDescent="0.25">
      <c r="B7" s="3"/>
      <c r="C7" s="2" t="s">
        <v>189</v>
      </c>
      <c r="D7" s="117">
        <f>Asientos!G7</f>
        <v>5000</v>
      </c>
      <c r="E7" s="118"/>
      <c r="F7" s="378" t="s">
        <v>189</v>
      </c>
      <c r="G7" s="113">
        <f>Asientos!G9</f>
        <v>2000</v>
      </c>
      <c r="H7" s="112">
        <f>Asientos!H23</f>
        <v>187.5</v>
      </c>
      <c r="I7" s="4" t="s">
        <v>194</v>
      </c>
      <c r="J7" s="113">
        <f>Asientos!G8</f>
        <v>250000</v>
      </c>
      <c r="K7" s="112">
        <f>Asientos!H18</f>
        <v>4349.9999999999991</v>
      </c>
      <c r="L7" s="110" t="s">
        <v>191</v>
      </c>
      <c r="M7" s="3"/>
      <c r="O7" s="109"/>
      <c r="P7" s="2" t="s">
        <v>203</v>
      </c>
      <c r="Q7" s="113">
        <f>Asientos!G43</f>
        <v>4714.2</v>
      </c>
      <c r="R7" s="3">
        <f>Asientos!H69</f>
        <v>707.13</v>
      </c>
      <c r="S7" s="3" t="s">
        <v>254</v>
      </c>
      <c r="T7" s="113">
        <f>Asientos!G38</f>
        <v>89.6</v>
      </c>
      <c r="U7" s="112">
        <f>Asientos!H34</f>
        <v>1792</v>
      </c>
      <c r="V7" s="3" t="s">
        <v>209</v>
      </c>
      <c r="W7" s="113">
        <f>Asientos!G58</f>
        <v>5000</v>
      </c>
      <c r="X7" s="112"/>
      <c r="Y7" s="110"/>
      <c r="Z7" s="109"/>
    </row>
    <row r="8" spans="2:26" ht="15.75" thickBot="1" x14ac:dyDescent="0.3">
      <c r="B8" s="3"/>
      <c r="C8" s="2"/>
      <c r="D8" s="119"/>
      <c r="E8" s="120"/>
      <c r="F8" s="378" t="s">
        <v>190</v>
      </c>
      <c r="G8" s="119">
        <f>Asientos!G15</f>
        <v>6250</v>
      </c>
      <c r="H8" s="120">
        <f>Asientos!H44</f>
        <v>4714.2</v>
      </c>
      <c r="I8" s="4" t="s">
        <v>249</v>
      </c>
      <c r="J8" s="119">
        <f>Asientos!G21</f>
        <v>130.49999999999997</v>
      </c>
      <c r="K8" s="120">
        <f>Asientos!H29</f>
        <v>1739.9999999999998</v>
      </c>
      <c r="L8" s="110" t="s">
        <v>192</v>
      </c>
      <c r="M8" s="3"/>
      <c r="O8" s="109"/>
      <c r="P8" s="2" t="s">
        <v>222</v>
      </c>
      <c r="Q8" s="295">
        <f>Asientos!G81</f>
        <v>6275.8</v>
      </c>
      <c r="R8" s="296"/>
      <c r="S8" s="378" t="s">
        <v>214</v>
      </c>
      <c r="T8" s="119">
        <f>Asientos!G65</f>
        <v>384</v>
      </c>
      <c r="U8" s="393">
        <f>Asientos!H78</f>
        <v>1903.9999999999998</v>
      </c>
      <c r="V8" s="3" t="s">
        <v>221</v>
      </c>
      <c r="W8" s="119">
        <f>Asientos!G71</f>
        <v>2000</v>
      </c>
      <c r="X8" s="120"/>
      <c r="Y8" s="110"/>
      <c r="Z8" s="109"/>
    </row>
    <row r="9" spans="2:26" ht="15.75" thickBot="1" x14ac:dyDescent="0.3">
      <c r="B9" s="3"/>
      <c r="C9" s="2"/>
      <c r="D9" s="119"/>
      <c r="E9" s="120"/>
      <c r="F9" s="3" t="s">
        <v>193</v>
      </c>
      <c r="G9" s="110">
        <f>Asientos!G27</f>
        <v>1500</v>
      </c>
      <c r="H9" s="3">
        <f>Asientos!H51</f>
        <v>1250</v>
      </c>
      <c r="I9" s="3" t="s">
        <v>251</v>
      </c>
      <c r="J9" s="110">
        <f>Asientos!G32</f>
        <v>12992</v>
      </c>
      <c r="K9" s="3">
        <f>Asientos!H48</f>
        <v>13919.999999999998</v>
      </c>
      <c r="L9" s="110" t="s">
        <v>201</v>
      </c>
      <c r="M9" s="3"/>
      <c r="O9" s="109"/>
      <c r="P9" s="2"/>
      <c r="Q9" s="297">
        <f>SUM(Q7:Q8)</f>
        <v>10990</v>
      </c>
      <c r="R9" s="298">
        <f>R7</f>
        <v>707.13</v>
      </c>
      <c r="S9" s="3"/>
      <c r="T9" s="302"/>
      <c r="U9" s="299">
        <f>Asientos!H89</f>
        <v>729.6</v>
      </c>
      <c r="V9" s="3" t="s">
        <v>226</v>
      </c>
      <c r="W9" s="295">
        <f>Asientos!G91</f>
        <v>3000</v>
      </c>
      <c r="X9" s="296"/>
      <c r="Y9" s="110"/>
      <c r="Z9" s="109"/>
    </row>
    <row r="10" spans="2:26" ht="15.75" thickBot="1" x14ac:dyDescent="0.3">
      <c r="B10" s="3"/>
      <c r="C10" s="2"/>
      <c r="D10" s="110"/>
      <c r="E10" s="3"/>
      <c r="F10" s="3" t="s">
        <v>206</v>
      </c>
      <c r="G10" s="119">
        <f>Asientos!G54</f>
        <v>10500</v>
      </c>
      <c r="H10" s="120">
        <f>Asientos!H82</f>
        <v>6275.8</v>
      </c>
      <c r="I10" s="3" t="s">
        <v>250</v>
      </c>
      <c r="J10" s="119">
        <f>Asientos!G75</f>
        <v>13804</v>
      </c>
      <c r="K10" s="120">
        <f>Asientos!H41</f>
        <v>649.59999999999991</v>
      </c>
      <c r="L10" s="110" t="s">
        <v>202</v>
      </c>
      <c r="M10" s="3"/>
      <c r="O10" s="109"/>
      <c r="P10" s="2"/>
      <c r="Q10" s="293">
        <f>(Q9-R9)</f>
        <v>10282.870000000001</v>
      </c>
      <c r="R10" s="294"/>
      <c r="S10" s="3"/>
      <c r="T10" s="302">
        <f>SUM(T7:T9)</f>
        <v>473.6</v>
      </c>
      <c r="U10" s="303">
        <f>SUM(U7:U9)</f>
        <v>4425.6000000000004</v>
      </c>
      <c r="V10" s="3"/>
      <c r="W10" s="293">
        <f>SUM(W7:W9)</f>
        <v>10000</v>
      </c>
      <c r="X10" s="294"/>
      <c r="Y10" s="110"/>
      <c r="Z10" s="109"/>
    </row>
    <row r="11" spans="2:26" ht="15.75" thickBot="1" x14ac:dyDescent="0.3">
      <c r="B11" s="3"/>
      <c r="C11" s="2"/>
      <c r="D11" s="119"/>
      <c r="E11" s="120"/>
      <c r="F11" s="378" t="s">
        <v>216</v>
      </c>
      <c r="G11" s="295">
        <f>Asientos!G68</f>
        <v>707.13</v>
      </c>
      <c r="H11" s="296"/>
      <c r="I11" s="378" t="s">
        <v>223</v>
      </c>
      <c r="J11" s="110">
        <f>Asientos!G84</f>
        <v>5554.08</v>
      </c>
      <c r="K11" s="3">
        <f>Asientos!H61</f>
        <v>550</v>
      </c>
      <c r="L11" s="110" t="s">
        <v>212</v>
      </c>
      <c r="M11" s="3"/>
      <c r="O11" s="109"/>
      <c r="P11" s="2"/>
      <c r="Q11" s="110"/>
      <c r="R11" s="3"/>
      <c r="S11" s="3"/>
      <c r="T11" s="293"/>
      <c r="U11" s="294">
        <f>(U10-T10)</f>
        <v>3952.0000000000005</v>
      </c>
      <c r="V11" s="3"/>
      <c r="W11" s="110"/>
      <c r="X11" s="3"/>
      <c r="Y11" s="110"/>
      <c r="Z11" s="109"/>
    </row>
    <row r="12" spans="2:26" ht="15.75" thickBot="1" x14ac:dyDescent="0.3">
      <c r="B12" s="3"/>
      <c r="C12" s="2"/>
      <c r="D12" s="110"/>
      <c r="E12" s="3"/>
      <c r="F12" s="3"/>
      <c r="G12" s="297">
        <f>SUM(G7:G11)</f>
        <v>20957.13</v>
      </c>
      <c r="H12" s="298">
        <f>SUM(H7:H10)</f>
        <v>12427.5</v>
      </c>
      <c r="I12" s="378" t="s">
        <v>233</v>
      </c>
      <c r="J12" s="119">
        <f>Asientos!G101</f>
        <v>7000</v>
      </c>
      <c r="K12" s="120">
        <f>Asientos!H66</f>
        <v>2784</v>
      </c>
      <c r="L12" s="110" t="s">
        <v>215</v>
      </c>
      <c r="M12" s="3"/>
      <c r="O12" s="109"/>
      <c r="P12" s="2"/>
      <c r="Q12" s="119"/>
      <c r="R12" s="120"/>
      <c r="S12" s="3"/>
      <c r="T12" s="110"/>
      <c r="U12" s="3"/>
      <c r="V12" s="3"/>
      <c r="W12" s="119"/>
      <c r="X12" s="120"/>
      <c r="Y12" s="110"/>
      <c r="Z12" s="109"/>
    </row>
    <row r="13" spans="2:26" x14ac:dyDescent="0.25">
      <c r="B13" s="3"/>
      <c r="C13" s="2"/>
      <c r="D13" s="119"/>
      <c r="E13" s="120"/>
      <c r="F13" s="3"/>
      <c r="G13" s="110">
        <f>(G12-H12)</f>
        <v>8529.630000000001</v>
      </c>
      <c r="H13" s="3"/>
      <c r="I13" s="3"/>
      <c r="J13" s="110"/>
      <c r="K13" s="3">
        <f>Asientos!H73</f>
        <v>2320</v>
      </c>
      <c r="L13" s="110" t="s">
        <v>218</v>
      </c>
      <c r="M13" s="3"/>
      <c r="O13" s="109"/>
      <c r="P13" s="2"/>
      <c r="Q13" s="110"/>
      <c r="R13" s="3"/>
      <c r="S13" s="3"/>
      <c r="T13" s="119"/>
      <c r="U13" s="120"/>
      <c r="V13" s="3"/>
      <c r="W13" s="110"/>
      <c r="X13" s="3"/>
      <c r="Y13" s="110"/>
      <c r="Z13" s="109"/>
    </row>
    <row r="14" spans="2:26" x14ac:dyDescent="0.25">
      <c r="B14" s="3"/>
      <c r="C14" s="2"/>
      <c r="D14" s="110"/>
      <c r="E14" s="3"/>
      <c r="F14" s="3"/>
      <c r="G14" s="119"/>
      <c r="H14" s="120"/>
      <c r="I14" s="3"/>
      <c r="J14" s="119"/>
      <c r="K14" s="120">
        <f>Asientos!H92</f>
        <v>3000</v>
      </c>
      <c r="L14" s="110" t="s">
        <v>227</v>
      </c>
      <c r="M14" s="3"/>
      <c r="O14" s="109"/>
      <c r="P14" s="2"/>
      <c r="Q14" s="119"/>
      <c r="R14" s="120"/>
      <c r="S14" s="3"/>
      <c r="T14" s="110"/>
      <c r="U14" s="3"/>
      <c r="V14" s="3"/>
      <c r="W14" s="119"/>
      <c r="X14" s="120"/>
      <c r="Y14" s="110"/>
      <c r="Z14" s="109"/>
    </row>
    <row r="15" spans="2:26" ht="15.75" thickBot="1" x14ac:dyDescent="0.3">
      <c r="B15" s="3"/>
      <c r="C15" s="2"/>
      <c r="D15" s="119"/>
      <c r="E15" s="120"/>
      <c r="F15" s="3"/>
      <c r="G15" s="110"/>
      <c r="H15" s="3"/>
      <c r="I15" s="3"/>
      <c r="J15" s="295"/>
      <c r="K15" s="299">
        <f>Asientos!H96</f>
        <v>13398</v>
      </c>
      <c r="L15" s="110" t="s">
        <v>230</v>
      </c>
      <c r="M15" s="3"/>
      <c r="O15" s="109"/>
      <c r="P15" s="2"/>
      <c r="Q15" s="110"/>
      <c r="R15" s="3"/>
      <c r="S15" s="3"/>
      <c r="T15" s="119"/>
      <c r="U15" s="120"/>
      <c r="V15" s="3"/>
      <c r="W15" s="110"/>
      <c r="X15" s="3"/>
      <c r="Y15" s="110"/>
      <c r="Z15" s="109"/>
    </row>
    <row r="16" spans="2:26" ht="15.75" thickBot="1" x14ac:dyDescent="0.3">
      <c r="B16" s="3"/>
      <c r="C16" s="2"/>
      <c r="D16" s="110"/>
      <c r="E16" s="3"/>
      <c r="F16" s="3"/>
      <c r="G16" s="119"/>
      <c r="H16" s="120"/>
      <c r="I16" s="3"/>
      <c r="J16" s="297">
        <f>SUM(J7:J12)</f>
        <v>289480.58</v>
      </c>
      <c r="K16" s="298">
        <f>SUM(K7:K15)</f>
        <v>42711.599999999991</v>
      </c>
      <c r="L16" s="110"/>
      <c r="M16" s="3"/>
      <c r="O16" s="109"/>
      <c r="P16" s="2"/>
      <c r="Q16" s="119"/>
      <c r="R16" s="120"/>
      <c r="S16" s="3"/>
      <c r="T16" s="110"/>
      <c r="U16" s="3"/>
      <c r="V16" s="3"/>
      <c r="W16" s="119"/>
      <c r="X16" s="120"/>
      <c r="Y16" s="110"/>
      <c r="Z16" s="109"/>
    </row>
    <row r="17" spans="2:26" x14ac:dyDescent="0.25">
      <c r="B17" s="3"/>
      <c r="C17" s="2"/>
      <c r="D17" s="119"/>
      <c r="E17" s="120"/>
      <c r="F17" s="3"/>
      <c r="G17" s="119"/>
      <c r="H17" s="120"/>
      <c r="I17" s="3"/>
      <c r="J17" s="293">
        <f>(J16-K16)</f>
        <v>246768.98000000004</v>
      </c>
      <c r="K17" s="294"/>
      <c r="L17" s="110"/>
      <c r="M17" s="3"/>
      <c r="O17" s="109"/>
      <c r="P17" s="2"/>
      <c r="Q17" s="119"/>
      <c r="R17" s="120"/>
      <c r="S17" s="3"/>
      <c r="T17" s="119"/>
      <c r="U17" s="120"/>
      <c r="V17" s="3"/>
      <c r="W17" s="375"/>
      <c r="X17" s="120"/>
      <c r="Y17" s="110"/>
      <c r="Z17" s="109"/>
    </row>
    <row r="18" spans="2:26" x14ac:dyDescent="0.25">
      <c r="B18" s="3"/>
      <c r="C18" s="2"/>
      <c r="D18" s="3"/>
      <c r="E18" s="3"/>
      <c r="F18" s="3"/>
      <c r="G18" s="3"/>
      <c r="H18" s="3"/>
      <c r="I18" s="3"/>
      <c r="J18" s="3"/>
      <c r="K18" s="3"/>
      <c r="L18" s="110"/>
      <c r="M18" s="3"/>
      <c r="O18" s="109"/>
      <c r="P18" s="2"/>
      <c r="Q18" s="3"/>
      <c r="R18" s="3"/>
      <c r="S18" s="3"/>
      <c r="T18" s="3"/>
      <c r="U18" s="3"/>
      <c r="V18" s="3"/>
      <c r="W18" s="3"/>
      <c r="X18" s="3"/>
      <c r="Y18" s="110"/>
      <c r="Z18" s="109"/>
    </row>
    <row r="19" spans="2:26" ht="15.75" thickBot="1" x14ac:dyDescent="0.3">
      <c r="B19" s="3"/>
      <c r="C19" s="2"/>
      <c r="D19" s="513" t="s">
        <v>3</v>
      </c>
      <c r="E19" s="513"/>
      <c r="F19" s="3"/>
      <c r="G19" s="513" t="s">
        <v>4</v>
      </c>
      <c r="H19" s="513"/>
      <c r="I19" s="3"/>
      <c r="J19" s="513" t="s">
        <v>5</v>
      </c>
      <c r="K19" s="513"/>
      <c r="L19" s="110"/>
      <c r="M19" s="3"/>
      <c r="O19" s="109"/>
      <c r="P19" s="2"/>
      <c r="Q19" s="513" t="s">
        <v>131</v>
      </c>
      <c r="R19" s="513"/>
      <c r="S19" s="3"/>
      <c r="T19" s="513" t="s">
        <v>38</v>
      </c>
      <c r="U19" s="513"/>
      <c r="V19" s="3"/>
      <c r="W19" s="513" t="s">
        <v>132</v>
      </c>
      <c r="X19" s="513"/>
      <c r="Y19" s="110"/>
      <c r="Z19" s="109"/>
    </row>
    <row r="20" spans="2:26" ht="15.75" thickBot="1" x14ac:dyDescent="0.3">
      <c r="B20" s="3"/>
      <c r="C20" s="2" t="s">
        <v>189</v>
      </c>
      <c r="D20" s="300">
        <f>Práctica!H2</f>
        <v>20000</v>
      </c>
      <c r="E20" s="301">
        <f>Asientos!H103</f>
        <v>10000</v>
      </c>
      <c r="F20" s="4" t="s">
        <v>234</v>
      </c>
      <c r="G20" s="113">
        <f>Práctica!J2</f>
        <v>37000</v>
      </c>
      <c r="H20" s="112"/>
      <c r="I20" s="378" t="s">
        <v>189</v>
      </c>
      <c r="J20" s="113">
        <f>Práctica!L2</f>
        <v>75000</v>
      </c>
      <c r="K20" s="112"/>
      <c r="L20" s="110"/>
      <c r="M20" s="3"/>
      <c r="O20" s="109"/>
      <c r="P20" s="2" t="s">
        <v>204</v>
      </c>
      <c r="Q20" s="113">
        <f>Asientos!G46</f>
        <v>12000</v>
      </c>
      <c r="R20" s="112"/>
      <c r="S20" s="378" t="s">
        <v>199</v>
      </c>
      <c r="T20" s="113">
        <f>Asientos!G39</f>
        <v>38.4</v>
      </c>
      <c r="U20" s="112">
        <f>Asientos!H35</f>
        <v>768</v>
      </c>
      <c r="V20" s="3" t="s">
        <v>197</v>
      </c>
      <c r="W20" s="113"/>
      <c r="X20" s="112">
        <f>Asientos!H62</f>
        <v>5250</v>
      </c>
      <c r="Y20" s="110" t="s">
        <v>212</v>
      </c>
      <c r="Z20" s="109"/>
    </row>
    <row r="21" spans="2:26" ht="15.75" thickBot="1" x14ac:dyDescent="0.3">
      <c r="B21" s="3"/>
      <c r="C21" s="2"/>
      <c r="D21" s="293">
        <f>(D20-E20)</f>
        <v>10000</v>
      </c>
      <c r="E21" s="294"/>
      <c r="F21" s="3"/>
      <c r="G21" s="119"/>
      <c r="H21" s="120"/>
      <c r="I21" s="3"/>
      <c r="J21" s="119"/>
      <c r="K21" s="120"/>
      <c r="L21" s="110"/>
      <c r="M21" s="3"/>
      <c r="O21" s="109"/>
      <c r="P21" s="2"/>
      <c r="Q21" s="119"/>
      <c r="R21" s="120"/>
      <c r="S21" s="378" t="s">
        <v>225</v>
      </c>
      <c r="T21" s="295">
        <f>Asientos!G88</f>
        <v>729.6</v>
      </c>
      <c r="U21" s="296">
        <f>Asientos!H79</f>
        <v>816</v>
      </c>
      <c r="V21" s="3" t="s">
        <v>220</v>
      </c>
      <c r="W21" s="119"/>
      <c r="X21" s="120"/>
      <c r="Y21" s="110"/>
      <c r="Z21" s="109"/>
    </row>
    <row r="22" spans="2:26" ht="15.75" thickBot="1" x14ac:dyDescent="0.3">
      <c r="B22" s="3"/>
      <c r="C22" s="2"/>
      <c r="D22" s="110"/>
      <c r="E22" s="3"/>
      <c r="F22" s="3"/>
      <c r="G22" s="119"/>
      <c r="H22" s="120"/>
      <c r="I22" s="3"/>
      <c r="J22" s="110"/>
      <c r="K22" s="3"/>
      <c r="L22" s="110"/>
      <c r="M22" s="3"/>
      <c r="O22" s="109"/>
      <c r="P22" s="2"/>
      <c r="Q22" s="119"/>
      <c r="R22" s="120"/>
      <c r="S22" s="3"/>
      <c r="T22" s="297">
        <f>SUM(T20:T21)</f>
        <v>768</v>
      </c>
      <c r="U22" s="298">
        <f>SUM(U20:U21)</f>
        <v>1584</v>
      </c>
      <c r="V22" s="3"/>
      <c r="W22" s="110"/>
      <c r="X22" s="3"/>
      <c r="Y22" s="110"/>
      <c r="Z22" s="109"/>
    </row>
    <row r="23" spans="2:26" x14ac:dyDescent="0.25">
      <c r="B23" s="3"/>
      <c r="C23" s="2"/>
      <c r="D23" s="119"/>
      <c r="E23" s="120"/>
      <c r="F23" s="3"/>
      <c r="G23" s="110"/>
      <c r="H23" s="3"/>
      <c r="I23" s="3"/>
      <c r="J23" s="119"/>
      <c r="K23" s="120"/>
      <c r="L23" s="110"/>
      <c r="M23" s="3"/>
      <c r="O23" s="109"/>
      <c r="P23" s="2"/>
      <c r="Q23" s="110"/>
      <c r="R23" s="3"/>
      <c r="S23" s="3"/>
      <c r="T23" s="293"/>
      <c r="U23" s="294">
        <f>(U22-T22)</f>
        <v>816</v>
      </c>
      <c r="V23" s="3"/>
      <c r="W23" s="119"/>
      <c r="X23" s="120"/>
      <c r="Y23" s="110"/>
      <c r="Z23" s="109"/>
    </row>
    <row r="24" spans="2:26" x14ac:dyDescent="0.25">
      <c r="B24" s="3"/>
      <c r="C24" s="2"/>
      <c r="D24" s="110"/>
      <c r="E24" s="3"/>
      <c r="F24" s="3"/>
      <c r="G24" s="119"/>
      <c r="H24" s="120"/>
      <c r="I24" s="3"/>
      <c r="J24" s="110"/>
      <c r="K24" s="3"/>
      <c r="L24" s="110"/>
      <c r="M24" s="3"/>
      <c r="O24" s="109"/>
      <c r="P24" s="2"/>
      <c r="Q24" s="119"/>
      <c r="R24" s="120"/>
      <c r="S24" s="3"/>
      <c r="T24" s="110"/>
      <c r="U24" s="3"/>
      <c r="V24" s="3"/>
      <c r="W24" s="110"/>
      <c r="X24" s="3"/>
      <c r="Y24" s="110"/>
      <c r="Z24" s="109"/>
    </row>
    <row r="25" spans="2:26" x14ac:dyDescent="0.25">
      <c r="B25" s="3"/>
      <c r="C25" s="2"/>
      <c r="D25" s="119"/>
      <c r="E25" s="120"/>
      <c r="F25" s="3"/>
      <c r="G25" s="110"/>
      <c r="H25" s="3"/>
      <c r="I25" s="3"/>
      <c r="J25" s="119"/>
      <c r="K25" s="120"/>
      <c r="L25" s="110"/>
      <c r="M25" s="3"/>
      <c r="O25" s="109"/>
      <c r="P25" s="2"/>
      <c r="Q25" s="110"/>
      <c r="R25" s="3"/>
      <c r="S25" s="3"/>
      <c r="T25" s="119"/>
      <c r="U25" s="120"/>
      <c r="V25" s="3"/>
      <c r="W25" s="119"/>
      <c r="X25" s="120"/>
      <c r="Y25" s="110"/>
      <c r="Z25" s="109"/>
    </row>
    <row r="26" spans="2:26" x14ac:dyDescent="0.25">
      <c r="B26" s="3"/>
      <c r="C26" s="2"/>
      <c r="D26" s="110"/>
      <c r="E26" s="3"/>
      <c r="F26" s="3"/>
      <c r="G26" s="119"/>
      <c r="H26" s="120"/>
      <c r="I26" s="3"/>
      <c r="J26" s="110"/>
      <c r="K26" s="3"/>
      <c r="L26" s="110"/>
      <c r="M26" s="3"/>
      <c r="O26" s="109"/>
      <c r="P26" s="2"/>
      <c r="Q26" s="119"/>
      <c r="R26" s="120"/>
      <c r="S26" s="3"/>
      <c r="T26" s="110"/>
      <c r="U26" s="3"/>
      <c r="V26" s="3"/>
      <c r="W26" s="110"/>
      <c r="X26" s="3"/>
      <c r="Y26" s="110"/>
      <c r="Z26" s="109"/>
    </row>
    <row r="27" spans="2:26" x14ac:dyDescent="0.25">
      <c r="B27" s="3"/>
      <c r="C27" s="2"/>
      <c r="D27" s="119"/>
      <c r="E27" s="120"/>
      <c r="F27" s="3"/>
      <c r="G27" s="119"/>
      <c r="H27" s="120"/>
      <c r="I27" s="3"/>
      <c r="J27" s="119"/>
      <c r="K27" s="120"/>
      <c r="L27" s="110"/>
      <c r="M27" s="3"/>
      <c r="O27" s="109"/>
      <c r="P27" s="2"/>
      <c r="Q27" s="110"/>
      <c r="R27" s="3"/>
      <c r="S27" s="3"/>
      <c r="T27" s="119"/>
      <c r="U27" s="120"/>
      <c r="V27" s="3"/>
      <c r="W27" s="119"/>
      <c r="X27" s="120"/>
      <c r="Y27" s="110"/>
      <c r="Z27" s="109"/>
    </row>
    <row r="28" spans="2:26" x14ac:dyDescent="0.25">
      <c r="B28" s="3"/>
      <c r="C28" s="2"/>
      <c r="D28" s="119"/>
      <c r="E28" s="120"/>
      <c r="F28" s="3"/>
      <c r="G28" s="119"/>
      <c r="H28" s="120"/>
      <c r="I28" s="3"/>
      <c r="J28" s="119"/>
      <c r="K28" s="120"/>
      <c r="L28" s="110"/>
      <c r="M28" s="3"/>
      <c r="O28" s="109"/>
      <c r="P28" s="2"/>
      <c r="Q28" s="119"/>
      <c r="R28" s="120"/>
      <c r="S28" s="3"/>
      <c r="T28" s="119"/>
      <c r="U28" s="120"/>
      <c r="V28" s="3"/>
      <c r="W28" s="119"/>
      <c r="X28" s="120"/>
      <c r="Y28" s="110"/>
      <c r="Z28" s="109"/>
    </row>
    <row r="29" spans="2:26" x14ac:dyDescent="0.25">
      <c r="B29" s="3"/>
      <c r="C29" s="2"/>
      <c r="D29" s="3"/>
      <c r="E29" s="3"/>
      <c r="F29" s="3"/>
      <c r="G29" s="3"/>
      <c r="H29" s="3"/>
      <c r="I29" s="3"/>
      <c r="J29" s="3"/>
      <c r="K29" s="3"/>
      <c r="L29" s="110"/>
      <c r="M29" s="3"/>
      <c r="O29" s="109"/>
      <c r="P29" s="2"/>
      <c r="Q29" s="3"/>
      <c r="R29" s="3"/>
      <c r="S29" s="3"/>
      <c r="T29" s="3"/>
      <c r="U29" s="3"/>
      <c r="V29" s="3"/>
      <c r="W29" s="3"/>
      <c r="X29" s="3"/>
      <c r="Y29" s="110"/>
      <c r="Z29" s="109"/>
    </row>
    <row r="30" spans="2:26" ht="15.75" thickBot="1" x14ac:dyDescent="0.3">
      <c r="B30" s="3"/>
      <c r="C30" s="2"/>
      <c r="D30" s="513" t="s">
        <v>127</v>
      </c>
      <c r="E30" s="513"/>
      <c r="F30" s="3"/>
      <c r="G30" s="513" t="s">
        <v>9</v>
      </c>
      <c r="H30" s="513"/>
      <c r="I30" s="3"/>
      <c r="J30" s="513" t="s">
        <v>10</v>
      </c>
      <c r="K30" s="513"/>
      <c r="L30" s="110"/>
      <c r="M30" s="3"/>
      <c r="O30" s="109"/>
      <c r="P30" s="2"/>
      <c r="Q30" s="513" t="s">
        <v>36</v>
      </c>
      <c r="R30" s="513"/>
      <c r="S30" s="3"/>
      <c r="T30" s="513" t="s">
        <v>44</v>
      </c>
      <c r="U30" s="513"/>
      <c r="V30" s="3"/>
      <c r="W30" s="513" t="s">
        <v>27</v>
      </c>
      <c r="X30" s="513"/>
      <c r="Y30" s="110"/>
      <c r="Z30" s="109"/>
    </row>
    <row r="31" spans="2:26" ht="15.75" thickBot="1" x14ac:dyDescent="0.3">
      <c r="B31" s="3"/>
      <c r="C31" s="2"/>
      <c r="D31" s="113"/>
      <c r="E31" s="112">
        <f>Asientos!H13</f>
        <v>389000</v>
      </c>
      <c r="F31" s="4" t="s">
        <v>253</v>
      </c>
      <c r="G31" s="113">
        <f>Asientos!G16</f>
        <v>600</v>
      </c>
      <c r="H31" s="112">
        <f>Asientos!H24</f>
        <v>18</v>
      </c>
      <c r="I31" s="3" t="s">
        <v>252</v>
      </c>
      <c r="J31" s="113">
        <f>Asientos!G17</f>
        <v>400</v>
      </c>
      <c r="K31" s="112">
        <f>Asientos!H25</f>
        <v>12</v>
      </c>
      <c r="L31" s="110" t="s">
        <v>195</v>
      </c>
      <c r="M31" s="3"/>
      <c r="O31" s="109"/>
      <c r="P31" s="2" t="s">
        <v>219</v>
      </c>
      <c r="Q31" s="113">
        <f>Asientos!G76</f>
        <v>5916</v>
      </c>
      <c r="R31" s="112"/>
      <c r="S31" s="378" t="s">
        <v>229</v>
      </c>
      <c r="T31" s="300">
        <f>Asientos!G95</f>
        <v>1218</v>
      </c>
      <c r="U31" s="301">
        <f>Asientos!H86</f>
        <v>264.48</v>
      </c>
      <c r="V31" s="3" t="s">
        <v>228</v>
      </c>
      <c r="W31" s="300">
        <f>Asientos!G94</f>
        <v>12180</v>
      </c>
      <c r="X31" s="301">
        <f>Asientos!H56</f>
        <v>12180</v>
      </c>
      <c r="Y31" s="110" t="s">
        <v>208</v>
      </c>
      <c r="Z31" s="109"/>
    </row>
    <row r="32" spans="2:26" x14ac:dyDescent="0.25">
      <c r="B32" s="3"/>
      <c r="C32" s="2"/>
      <c r="D32" s="119"/>
      <c r="E32" s="120"/>
      <c r="F32" s="378" t="s">
        <v>193</v>
      </c>
      <c r="G32" s="119">
        <f>Asientos!G28</f>
        <v>240</v>
      </c>
      <c r="H32" s="120"/>
      <c r="I32" s="3" t="s">
        <v>207</v>
      </c>
      <c r="J32" s="119">
        <f>Asientos!G55</f>
        <v>1680</v>
      </c>
      <c r="K32" s="120">
        <f>Asientos!H52</f>
        <v>200</v>
      </c>
      <c r="L32" s="110" t="s">
        <v>205</v>
      </c>
      <c r="M32" s="3"/>
      <c r="O32" s="109"/>
      <c r="P32" s="2"/>
      <c r="Q32" s="119"/>
      <c r="R32" s="120"/>
      <c r="S32" s="3"/>
      <c r="T32" s="293">
        <f>(T31-U31)</f>
        <v>953.52</v>
      </c>
      <c r="U32" s="294"/>
      <c r="V32" s="3"/>
      <c r="W32" s="293"/>
      <c r="X32" s="306"/>
      <c r="Y32" s="110"/>
      <c r="Z32" s="109"/>
    </row>
    <row r="33" spans="2:26" ht="15.75" thickBot="1" x14ac:dyDescent="0.3">
      <c r="B33" s="3"/>
      <c r="C33" s="2"/>
      <c r="D33" s="110"/>
      <c r="E33" s="3"/>
      <c r="F33" s="378" t="s">
        <v>204</v>
      </c>
      <c r="G33" s="119">
        <f>Asientos!G47</f>
        <v>1920</v>
      </c>
      <c r="H33" s="120"/>
      <c r="I33" s="3" t="s">
        <v>211</v>
      </c>
      <c r="J33" s="295">
        <f>Asientos!G60</f>
        <v>712</v>
      </c>
      <c r="K33" s="296">
        <f>Asientos!H99</f>
        <v>1680</v>
      </c>
      <c r="L33" s="110" t="s">
        <v>232</v>
      </c>
      <c r="M33" s="3"/>
      <c r="O33" s="109"/>
      <c r="P33" s="2"/>
      <c r="Q33" s="119"/>
      <c r="R33" s="120"/>
      <c r="S33" s="3"/>
      <c r="T33" s="110"/>
      <c r="U33" s="3"/>
      <c r="V33" s="3"/>
      <c r="W33" s="110"/>
      <c r="X33" s="3"/>
      <c r="Y33" s="110"/>
      <c r="Z33" s="109"/>
    </row>
    <row r="34" spans="2:26" ht="15.75" thickBot="1" x14ac:dyDescent="0.3">
      <c r="B34" s="3"/>
      <c r="C34" s="2"/>
      <c r="D34" s="119"/>
      <c r="E34" s="120"/>
      <c r="F34" s="378" t="s">
        <v>231</v>
      </c>
      <c r="G34" s="110">
        <f>Asientos!G55</f>
        <v>1680</v>
      </c>
      <c r="H34" s="3"/>
      <c r="I34" s="3"/>
      <c r="J34" s="297">
        <f>SUM(J31:J33)</f>
        <v>2792</v>
      </c>
      <c r="K34" s="298">
        <f>SUM(K31:K33)</f>
        <v>1892</v>
      </c>
      <c r="L34" s="110"/>
      <c r="M34" s="3"/>
      <c r="O34" s="109"/>
      <c r="P34" s="2"/>
      <c r="Q34" s="110"/>
      <c r="R34" s="3"/>
      <c r="S34" s="3"/>
      <c r="T34" s="119"/>
      <c r="U34" s="120"/>
      <c r="V34" s="3"/>
      <c r="W34" s="119"/>
      <c r="X34" s="120"/>
      <c r="Y34" s="110"/>
      <c r="Z34" s="109"/>
    </row>
    <row r="35" spans="2:26" x14ac:dyDescent="0.25">
      <c r="B35" s="3"/>
      <c r="C35" s="2"/>
      <c r="D35" s="110"/>
      <c r="E35" s="3"/>
      <c r="F35" s="3" t="s">
        <v>210</v>
      </c>
      <c r="G35" s="119">
        <f>Asientos!G59</f>
        <v>88</v>
      </c>
      <c r="H35" s="120"/>
      <c r="I35" s="3"/>
      <c r="J35" s="110">
        <f>(J34-K34)</f>
        <v>900</v>
      </c>
      <c r="K35" s="3"/>
      <c r="L35" s="110"/>
      <c r="M35" s="3"/>
      <c r="O35" s="109"/>
      <c r="P35" s="2"/>
      <c r="Q35" s="119"/>
      <c r="R35" s="120"/>
      <c r="S35" s="3"/>
      <c r="T35" s="110"/>
      <c r="U35" s="3"/>
      <c r="V35" s="3"/>
      <c r="W35" s="110"/>
      <c r="X35" s="3"/>
      <c r="Y35" s="110"/>
      <c r="Z35" s="109"/>
    </row>
    <row r="36" spans="2:26" ht="15.75" thickBot="1" x14ac:dyDescent="0.3">
      <c r="B36" s="3"/>
      <c r="C36" s="2"/>
      <c r="D36" s="119"/>
      <c r="E36" s="120"/>
      <c r="F36" s="378" t="s">
        <v>217</v>
      </c>
      <c r="G36" s="295">
        <f>Asientos!G72</f>
        <v>320</v>
      </c>
      <c r="H36" s="296"/>
      <c r="I36" s="3"/>
      <c r="J36" s="119"/>
      <c r="K36" s="120"/>
      <c r="L36" s="110"/>
      <c r="M36" s="3"/>
      <c r="O36" s="109"/>
      <c r="P36" s="2"/>
      <c r="Q36" s="110"/>
      <c r="R36" s="3"/>
      <c r="S36" s="3"/>
      <c r="T36" s="119"/>
      <c r="U36" s="120"/>
      <c r="V36" s="3"/>
      <c r="W36" s="119"/>
      <c r="X36" s="120"/>
      <c r="Y36" s="110"/>
      <c r="Z36" s="109"/>
    </row>
    <row r="37" spans="2:26" ht="15.75" thickBot="1" x14ac:dyDescent="0.3">
      <c r="B37" s="3"/>
      <c r="C37" s="2"/>
      <c r="D37" s="110"/>
      <c r="E37" s="3"/>
      <c r="F37" s="3"/>
      <c r="G37" s="297">
        <f>SUM(G31:G36)</f>
        <v>4848</v>
      </c>
      <c r="H37" s="298">
        <f>SUM(H31:H36)</f>
        <v>18</v>
      </c>
      <c r="I37" s="3"/>
      <c r="J37" s="110"/>
      <c r="K37" s="3"/>
      <c r="L37" s="110"/>
      <c r="M37" s="3"/>
      <c r="O37" s="109"/>
      <c r="P37" s="2"/>
      <c r="Q37" s="119"/>
      <c r="R37" s="120"/>
      <c r="S37" s="3"/>
      <c r="T37" s="110"/>
      <c r="U37" s="3"/>
      <c r="V37" s="3"/>
      <c r="W37" s="110"/>
      <c r="X37" s="3"/>
      <c r="Y37" s="110"/>
      <c r="Z37" s="109"/>
    </row>
    <row r="38" spans="2:26" x14ac:dyDescent="0.25">
      <c r="B38" s="3"/>
      <c r="C38" s="2"/>
      <c r="D38" s="119"/>
      <c r="E38" s="120"/>
      <c r="F38" s="3"/>
      <c r="G38" s="110">
        <f>(G37-H37)</f>
        <v>4830</v>
      </c>
      <c r="H38" s="3"/>
      <c r="I38" s="3"/>
      <c r="J38" s="119"/>
      <c r="K38" s="120"/>
      <c r="L38" s="110"/>
      <c r="M38" s="3"/>
      <c r="O38" s="109"/>
      <c r="P38" s="2"/>
      <c r="Q38" s="110"/>
      <c r="R38" s="3"/>
      <c r="S38" s="3"/>
      <c r="T38" s="119"/>
      <c r="U38" s="120"/>
      <c r="V38" s="3"/>
      <c r="W38" s="119"/>
      <c r="X38" s="120"/>
      <c r="Y38" s="110"/>
      <c r="Z38" s="109"/>
    </row>
    <row r="39" spans="2:26" x14ac:dyDescent="0.25">
      <c r="B39" s="3"/>
      <c r="C39" s="2"/>
      <c r="D39" s="119"/>
      <c r="E39" s="120"/>
      <c r="F39" s="3"/>
      <c r="G39" s="119"/>
      <c r="H39" s="120"/>
      <c r="I39" s="3"/>
      <c r="J39" s="119"/>
      <c r="K39" s="120"/>
      <c r="L39" s="110"/>
      <c r="M39" s="3"/>
      <c r="O39" s="109"/>
      <c r="P39" s="2"/>
      <c r="Q39" s="119"/>
      <c r="R39" s="120"/>
      <c r="S39" s="3"/>
      <c r="T39" s="119"/>
      <c r="U39" s="120"/>
      <c r="V39" s="3"/>
      <c r="W39" s="119"/>
      <c r="X39" s="120"/>
      <c r="Y39" s="110"/>
      <c r="Z39" s="109"/>
    </row>
    <row r="40" spans="2:26" x14ac:dyDescent="0.25">
      <c r="B40" s="3"/>
      <c r="C40" s="2"/>
      <c r="D40" s="3"/>
      <c r="E40" s="3"/>
      <c r="F40" s="3"/>
      <c r="G40" s="3"/>
      <c r="H40" s="3"/>
      <c r="I40" s="3"/>
      <c r="J40" s="3"/>
      <c r="K40" s="3"/>
      <c r="L40" s="110"/>
      <c r="M40" s="3"/>
      <c r="O40" s="109"/>
      <c r="P40" s="2"/>
      <c r="Q40" s="3"/>
      <c r="R40" s="3"/>
      <c r="S40" s="3"/>
      <c r="T40" s="3"/>
      <c r="U40" s="3"/>
      <c r="V40" s="3"/>
      <c r="W40" s="3"/>
      <c r="X40" s="3"/>
      <c r="Y40" s="110"/>
      <c r="Z40" s="109"/>
    </row>
    <row r="41" spans="2:26" ht="15.75" thickBot="1" x14ac:dyDescent="0.3">
      <c r="B41" s="3"/>
      <c r="C41" s="2"/>
      <c r="D41" s="513" t="s">
        <v>128</v>
      </c>
      <c r="E41" s="513"/>
      <c r="F41" s="3"/>
      <c r="G41" s="513" t="s">
        <v>129</v>
      </c>
      <c r="H41" s="513"/>
      <c r="I41" s="3"/>
      <c r="J41" s="513" t="s">
        <v>17</v>
      </c>
      <c r="K41" s="513"/>
      <c r="L41" s="110"/>
      <c r="M41" s="3"/>
      <c r="O41" s="109"/>
      <c r="P41" s="2"/>
      <c r="Q41" s="513" t="s">
        <v>133</v>
      </c>
      <c r="R41" s="513"/>
      <c r="S41" s="3"/>
      <c r="T41" s="3"/>
      <c r="U41" s="114"/>
      <c r="V41" s="3"/>
      <c r="W41" s="3"/>
      <c r="X41" s="114"/>
      <c r="Y41" s="110"/>
      <c r="Z41" s="109"/>
    </row>
    <row r="42" spans="2:26" x14ac:dyDescent="0.25">
      <c r="B42" s="3"/>
      <c r="C42" s="2" t="s">
        <v>196</v>
      </c>
      <c r="D42" s="113">
        <f>Asientos!G31</f>
        <v>5568</v>
      </c>
      <c r="E42" s="112">
        <f>Asientos!H40</f>
        <v>278.39999999999998</v>
      </c>
      <c r="F42" s="3" t="s">
        <v>200</v>
      </c>
      <c r="G42" s="113">
        <f>Asientos!G22</f>
        <v>87</v>
      </c>
      <c r="H42" s="112">
        <f>Asientos!H19</f>
        <v>2900</v>
      </c>
      <c r="I42" s="3" t="s">
        <v>198</v>
      </c>
      <c r="J42" s="113">
        <f>Asientos!G37</f>
        <v>800</v>
      </c>
      <c r="K42" s="112">
        <f>Asientos!H33</f>
        <v>16000</v>
      </c>
      <c r="L42" s="110" t="s">
        <v>197</v>
      </c>
      <c r="M42" s="3"/>
      <c r="O42" s="109"/>
      <c r="P42" s="2" t="s">
        <v>233</v>
      </c>
      <c r="Q42" s="113">
        <f>Asientos!G102</f>
        <v>3000</v>
      </c>
      <c r="R42" s="112"/>
      <c r="S42" s="3"/>
      <c r="T42" s="113"/>
      <c r="U42" s="112"/>
      <c r="V42" s="3"/>
      <c r="W42" s="113"/>
      <c r="X42" s="112"/>
      <c r="Y42" s="110"/>
      <c r="Z42" s="109"/>
    </row>
    <row r="43" spans="2:26" ht="15.75" thickBot="1" x14ac:dyDescent="0.3">
      <c r="B43" s="3"/>
      <c r="C43" s="2"/>
      <c r="D43" s="295"/>
      <c r="E43" s="296">
        <f>Asientos!H85</f>
        <v>5289.6</v>
      </c>
      <c r="F43" s="3" t="s">
        <v>224</v>
      </c>
      <c r="G43" s="295">
        <f>Asientos!G50</f>
        <v>1450</v>
      </c>
      <c r="H43" s="296"/>
      <c r="I43" s="3" t="s">
        <v>213</v>
      </c>
      <c r="J43" s="295">
        <f>Asientos!G64</f>
        <v>2400</v>
      </c>
      <c r="K43" s="296">
        <f>Asientos!H77</f>
        <v>17000</v>
      </c>
      <c r="L43" s="110" t="s">
        <v>220</v>
      </c>
      <c r="M43" s="3"/>
      <c r="O43" s="109"/>
      <c r="P43" s="2"/>
      <c r="Q43" s="119"/>
      <c r="R43" s="120"/>
      <c r="S43" s="3"/>
      <c r="T43" s="119"/>
      <c r="U43" s="120"/>
      <c r="V43" s="3"/>
      <c r="W43" s="119"/>
      <c r="X43" s="120"/>
      <c r="Y43" s="110"/>
      <c r="Z43" s="109"/>
    </row>
    <row r="44" spans="2:26" ht="15.75" thickBot="1" x14ac:dyDescent="0.3">
      <c r="B44" s="3"/>
      <c r="C44" s="2"/>
      <c r="D44" s="297">
        <f>D42</f>
        <v>5568</v>
      </c>
      <c r="E44" s="298">
        <f>SUM(E42:E43)</f>
        <v>5568</v>
      </c>
      <c r="F44" s="3"/>
      <c r="G44" s="302">
        <f>SUM(G42:G43)</f>
        <v>1537</v>
      </c>
      <c r="H44" s="303">
        <f>H42</f>
        <v>2900</v>
      </c>
      <c r="I44" s="3"/>
      <c r="J44" s="297">
        <f>SUM(J42:J43)</f>
        <v>3200</v>
      </c>
      <c r="K44" s="298">
        <f>SUM(K42:K43)</f>
        <v>33000</v>
      </c>
      <c r="L44" s="110"/>
      <c r="M44" s="3"/>
      <c r="O44" s="109"/>
      <c r="P44" s="2"/>
      <c r="Q44" s="110"/>
      <c r="R44" s="3"/>
      <c r="S44" s="3"/>
      <c r="T44" s="119"/>
      <c r="U44" s="120"/>
      <c r="V44" s="3"/>
      <c r="W44" s="110"/>
      <c r="X44" s="3"/>
      <c r="Y44" s="110"/>
      <c r="Z44" s="109"/>
    </row>
    <row r="45" spans="2:26" x14ac:dyDescent="0.25">
      <c r="B45" s="3"/>
      <c r="C45" s="2"/>
      <c r="D45" s="305"/>
      <c r="E45" s="304"/>
      <c r="F45" s="3"/>
      <c r="G45" s="110"/>
      <c r="H45" s="3">
        <f>(H44-G44)</f>
        <v>1363</v>
      </c>
      <c r="I45" s="3"/>
      <c r="J45" s="293"/>
      <c r="K45" s="294">
        <f>(K44-J44)</f>
        <v>29800</v>
      </c>
      <c r="L45" s="110"/>
      <c r="M45" s="3"/>
      <c r="O45" s="109"/>
      <c r="P45" s="2"/>
      <c r="Q45" s="119"/>
      <c r="R45" s="120"/>
      <c r="S45" s="3"/>
      <c r="T45" s="110"/>
      <c r="U45" s="3"/>
      <c r="V45" s="3"/>
      <c r="W45" s="119"/>
      <c r="X45" s="120"/>
      <c r="Y45" s="110"/>
      <c r="Z45" s="109"/>
    </row>
    <row r="46" spans="2:26" x14ac:dyDescent="0.25">
      <c r="B46" s="3"/>
      <c r="C46" s="2"/>
      <c r="D46" s="119"/>
      <c r="E46" s="392"/>
      <c r="F46" s="3"/>
      <c r="G46" s="119"/>
      <c r="H46" s="120"/>
      <c r="I46" s="3"/>
      <c r="J46" s="110"/>
      <c r="K46" s="3"/>
      <c r="L46" s="110"/>
      <c r="M46" s="3"/>
      <c r="O46" s="109"/>
      <c r="P46" s="2"/>
      <c r="Q46" s="110"/>
      <c r="R46" s="3"/>
      <c r="S46" s="3"/>
      <c r="T46" s="119"/>
      <c r="U46" s="120"/>
      <c r="V46" s="3"/>
      <c r="W46" s="110"/>
      <c r="X46" s="3"/>
      <c r="Y46" s="110"/>
      <c r="Z46" s="109"/>
    </row>
    <row r="47" spans="2:26" x14ac:dyDescent="0.25">
      <c r="B47" s="3"/>
      <c r="C47" s="2"/>
      <c r="D47" s="119"/>
      <c r="E47" s="120"/>
      <c r="F47" s="3"/>
      <c r="G47" s="110"/>
      <c r="H47" s="3"/>
      <c r="I47" s="3"/>
      <c r="J47" s="119"/>
      <c r="K47" s="120"/>
      <c r="L47" s="110"/>
      <c r="M47" s="3"/>
      <c r="O47" s="109"/>
      <c r="P47" s="2"/>
      <c r="Q47" s="119"/>
      <c r="R47" s="120"/>
      <c r="S47" s="3"/>
      <c r="T47" s="110"/>
      <c r="U47" s="3"/>
      <c r="V47" s="3"/>
      <c r="W47" s="119"/>
      <c r="X47" s="120"/>
      <c r="Y47" s="110"/>
      <c r="Z47" s="109"/>
    </row>
    <row r="48" spans="2:26" x14ac:dyDescent="0.25">
      <c r="B48" s="3"/>
      <c r="C48" s="2"/>
      <c r="D48" s="110"/>
      <c r="E48" s="3"/>
      <c r="F48" s="3"/>
      <c r="G48" s="119"/>
      <c r="H48" s="120"/>
      <c r="I48" s="3"/>
      <c r="J48" s="110"/>
      <c r="K48" s="3"/>
      <c r="L48" s="110"/>
      <c r="M48" s="3"/>
      <c r="O48" s="109"/>
      <c r="P48" s="2"/>
      <c r="Q48" s="110"/>
      <c r="R48" s="3"/>
      <c r="S48" s="3"/>
      <c r="T48" s="119"/>
      <c r="U48" s="120"/>
      <c r="V48" s="3"/>
      <c r="W48" s="110"/>
      <c r="X48" s="3"/>
      <c r="Y48" s="110"/>
      <c r="Z48" s="109"/>
    </row>
    <row r="49" spans="2:26" x14ac:dyDescent="0.25">
      <c r="B49" s="3"/>
      <c r="C49" s="2"/>
      <c r="D49" s="119"/>
      <c r="E49" s="120"/>
      <c r="F49" s="3"/>
      <c r="G49" s="110"/>
      <c r="H49" s="3"/>
      <c r="I49" s="3"/>
      <c r="J49" s="119"/>
      <c r="K49" s="120"/>
      <c r="L49" s="110"/>
      <c r="M49" s="3"/>
      <c r="O49" s="109"/>
      <c r="P49" s="2"/>
      <c r="Q49" s="119"/>
      <c r="R49" s="120"/>
      <c r="S49" s="3"/>
      <c r="T49" s="110"/>
      <c r="U49" s="3"/>
      <c r="V49" s="3"/>
      <c r="W49" s="119"/>
      <c r="X49" s="120"/>
      <c r="Y49" s="110"/>
      <c r="Z49" s="109"/>
    </row>
    <row r="50" spans="2:26" x14ac:dyDescent="0.25">
      <c r="B50" s="3"/>
      <c r="C50" s="2"/>
      <c r="D50" s="119"/>
      <c r="E50" s="120"/>
      <c r="F50" s="3"/>
      <c r="G50" s="119"/>
      <c r="H50" s="120"/>
      <c r="I50" s="3"/>
      <c r="J50" s="119"/>
      <c r="K50" s="120"/>
      <c r="L50" s="110"/>
      <c r="M50" s="3"/>
      <c r="O50" s="109"/>
      <c r="P50" s="2"/>
      <c r="Q50" s="119"/>
      <c r="R50" s="120"/>
      <c r="S50" s="3"/>
      <c r="T50" s="119"/>
      <c r="U50" s="120"/>
      <c r="V50" s="3"/>
      <c r="W50" s="119"/>
      <c r="X50" s="120"/>
      <c r="Y50" s="110"/>
      <c r="Z50" s="109"/>
    </row>
    <row r="51" spans="2:26" ht="15.75" thickBot="1" x14ac:dyDescent="0.3">
      <c r="B51" s="3"/>
      <c r="C51" s="115"/>
      <c r="D51" s="114"/>
      <c r="E51" s="114"/>
      <c r="F51" s="114"/>
      <c r="G51" s="114"/>
      <c r="H51" s="114"/>
      <c r="I51" s="114"/>
      <c r="J51" s="114"/>
      <c r="K51" s="114"/>
      <c r="L51" s="116"/>
      <c r="M51" s="3"/>
      <c r="O51" s="109"/>
      <c r="P51" s="115"/>
      <c r="Q51" s="114"/>
      <c r="R51" s="114"/>
      <c r="S51" s="114"/>
      <c r="T51" s="114"/>
      <c r="U51" s="114"/>
      <c r="V51" s="114"/>
      <c r="W51" s="114"/>
      <c r="X51" s="114"/>
      <c r="Y51" s="116"/>
      <c r="Z51" s="109"/>
    </row>
    <row r="52" spans="2:26" ht="33" customHeight="1" x14ac:dyDescent="0.25">
      <c r="B52" s="3"/>
      <c r="C52" s="519" t="s">
        <v>136</v>
      </c>
      <c r="D52" s="519"/>
      <c r="E52" s="519"/>
      <c r="F52" s="519"/>
      <c r="G52" s="519"/>
      <c r="H52" s="519"/>
      <c r="I52" s="519"/>
      <c r="J52" s="519"/>
      <c r="K52" s="519"/>
      <c r="L52" s="519"/>
      <c r="M52" s="3"/>
      <c r="O52" s="109"/>
      <c r="P52" s="519" t="s">
        <v>136</v>
      </c>
      <c r="Q52" s="519"/>
      <c r="R52" s="519"/>
      <c r="S52" s="519"/>
      <c r="T52" s="519"/>
      <c r="U52" s="519"/>
      <c r="V52" s="519"/>
      <c r="W52" s="519"/>
      <c r="X52" s="519"/>
      <c r="Y52" s="519"/>
      <c r="Z52" s="109"/>
    </row>
  </sheetData>
  <mergeCells count="32">
    <mergeCell ref="C52:L52"/>
    <mergeCell ref="G30:H30"/>
    <mergeCell ref="D41:E41"/>
    <mergeCell ref="G41:H41"/>
    <mergeCell ref="J41:K41"/>
    <mergeCell ref="J30:K30"/>
    <mergeCell ref="D30:E30"/>
    <mergeCell ref="P52:Y52"/>
    <mergeCell ref="Q41:R41"/>
    <mergeCell ref="Q6:R6"/>
    <mergeCell ref="T6:U6"/>
    <mergeCell ref="W6:X6"/>
    <mergeCell ref="Q30:R30"/>
    <mergeCell ref="T30:U30"/>
    <mergeCell ref="W30:X30"/>
    <mergeCell ref="Q19:R19"/>
    <mergeCell ref="T19:U19"/>
    <mergeCell ref="W19:X19"/>
    <mergeCell ref="P2:U2"/>
    <mergeCell ref="P3:U3"/>
    <mergeCell ref="P4:U4"/>
    <mergeCell ref="D19:E19"/>
    <mergeCell ref="P5:U5"/>
    <mergeCell ref="C2:H2"/>
    <mergeCell ref="C3:H3"/>
    <mergeCell ref="C4:H4"/>
    <mergeCell ref="C5:L5"/>
    <mergeCell ref="D6:E6"/>
    <mergeCell ref="G6:H6"/>
    <mergeCell ref="J6:K6"/>
    <mergeCell ref="J19:K19"/>
    <mergeCell ref="G19:H1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0"/>
  <sheetViews>
    <sheetView zoomScale="60" zoomScaleNormal="60" workbookViewId="0">
      <selection activeCell="I15" sqref="I15"/>
    </sheetView>
  </sheetViews>
  <sheetFormatPr baseColWidth="10" defaultRowHeight="15" x14ac:dyDescent="0.25"/>
  <cols>
    <col min="2" max="2" width="6.140625" customWidth="1"/>
    <col min="4" max="4" width="5.28515625" customWidth="1"/>
    <col min="5" max="5" width="27.28515625" customWidth="1"/>
    <col min="9" max="9" width="13.28515625" customWidth="1"/>
    <col min="10" max="10" width="6.7109375" customWidth="1"/>
  </cols>
  <sheetData>
    <row r="1" spans="2:10" x14ac:dyDescent="0.25">
      <c r="B1" s="156"/>
      <c r="C1" s="170"/>
      <c r="D1" s="170"/>
      <c r="E1" s="170"/>
      <c r="F1" s="170"/>
      <c r="G1" s="170"/>
      <c r="H1" s="170"/>
      <c r="I1" s="170"/>
      <c r="J1" s="146"/>
    </row>
    <row r="2" spans="2:10" x14ac:dyDescent="0.25">
      <c r="B2" s="171"/>
      <c r="C2" s="520" t="s">
        <v>241</v>
      </c>
      <c r="D2" s="521"/>
      <c r="E2" s="521"/>
      <c r="F2" s="521"/>
      <c r="G2" s="522"/>
      <c r="H2" s="171"/>
      <c r="I2" s="148"/>
      <c r="J2" s="148"/>
    </row>
    <row r="3" spans="2:10" x14ac:dyDescent="0.25">
      <c r="B3" s="171"/>
      <c r="C3" s="520" t="s">
        <v>255</v>
      </c>
      <c r="D3" s="521"/>
      <c r="E3" s="521"/>
      <c r="F3" s="521"/>
      <c r="G3" s="522"/>
      <c r="H3" s="171"/>
      <c r="I3" s="148"/>
      <c r="J3" s="148"/>
    </row>
    <row r="4" spans="2:10" x14ac:dyDescent="0.25">
      <c r="B4" s="171"/>
      <c r="C4" s="3"/>
      <c r="D4" s="3"/>
      <c r="E4" s="3"/>
      <c r="F4" s="3"/>
      <c r="G4" s="3"/>
      <c r="H4" s="3"/>
      <c r="I4" s="3"/>
      <c r="J4" s="148"/>
    </row>
    <row r="5" spans="2:10" ht="15.75" thickBot="1" x14ac:dyDescent="0.3">
      <c r="B5" s="171"/>
      <c r="C5" s="175"/>
      <c r="D5" s="176"/>
      <c r="E5" s="185"/>
      <c r="F5" s="193">
        <v>1</v>
      </c>
      <c r="G5" s="193">
        <v>2</v>
      </c>
      <c r="H5" s="193">
        <v>3</v>
      </c>
      <c r="I5" s="194">
        <v>4</v>
      </c>
      <c r="J5" s="148"/>
    </row>
    <row r="6" spans="2:10" ht="15.75" thickTop="1" x14ac:dyDescent="0.25">
      <c r="B6" s="171"/>
      <c r="C6" s="177"/>
      <c r="D6" s="178"/>
      <c r="E6" s="186"/>
      <c r="F6" s="186"/>
      <c r="G6" s="179"/>
      <c r="H6" s="187"/>
      <c r="I6" s="180"/>
      <c r="J6" s="148"/>
    </row>
    <row r="7" spans="2:10" x14ac:dyDescent="0.25">
      <c r="B7" s="133"/>
      <c r="C7" s="196"/>
      <c r="D7" s="197"/>
      <c r="E7" s="198"/>
      <c r="F7" s="198"/>
      <c r="G7" s="199"/>
      <c r="H7" s="198"/>
      <c r="I7" s="200"/>
      <c r="J7" s="148"/>
    </row>
    <row r="8" spans="2:10" ht="15.75" thickBot="1" x14ac:dyDescent="0.3">
      <c r="B8" s="171"/>
      <c r="C8" s="181"/>
      <c r="D8" s="182"/>
      <c r="E8" s="188"/>
      <c r="F8" s="188"/>
      <c r="G8" s="183"/>
      <c r="H8" s="188"/>
      <c r="I8" s="184"/>
      <c r="J8" s="148"/>
    </row>
    <row r="9" spans="2:10" ht="15.75" thickTop="1" x14ac:dyDescent="0.25">
      <c r="B9" s="190">
        <v>1</v>
      </c>
      <c r="C9" s="201"/>
      <c r="D9" s="202"/>
      <c r="E9" s="203" t="s">
        <v>184</v>
      </c>
      <c r="F9" s="204"/>
      <c r="G9" s="203"/>
      <c r="H9" s="204"/>
      <c r="I9" s="205">
        <f>'Esquemas '!K45</f>
        <v>29800</v>
      </c>
      <c r="J9" s="191">
        <v>1</v>
      </c>
    </row>
    <row r="10" spans="2:10" ht="15.75" thickBot="1" x14ac:dyDescent="0.3">
      <c r="B10" s="190">
        <v>2</v>
      </c>
      <c r="C10" s="212"/>
      <c r="D10" s="213"/>
      <c r="E10" s="214" t="s">
        <v>43</v>
      </c>
      <c r="F10" s="215"/>
      <c r="G10" s="126"/>
      <c r="H10" s="215"/>
      <c r="I10" s="370">
        <f>'Esquemas '!Q10</f>
        <v>10282.870000000001</v>
      </c>
      <c r="J10" s="191">
        <v>2</v>
      </c>
    </row>
    <row r="11" spans="2:10" x14ac:dyDescent="0.25">
      <c r="B11" s="190">
        <v>3</v>
      </c>
      <c r="C11" s="212"/>
      <c r="D11" s="213"/>
      <c r="E11" s="214" t="s">
        <v>176</v>
      </c>
      <c r="F11" s="215"/>
      <c r="G11" s="126"/>
      <c r="H11" s="215"/>
      <c r="I11" s="369">
        <f>(I9-I10)</f>
        <v>19517.129999999997</v>
      </c>
      <c r="J11" s="191">
        <v>3</v>
      </c>
    </row>
    <row r="12" spans="2:10" x14ac:dyDescent="0.25">
      <c r="B12" s="190">
        <v>4</v>
      </c>
      <c r="C12" s="367"/>
      <c r="D12" s="330"/>
      <c r="E12" s="331" t="s">
        <v>34</v>
      </c>
      <c r="F12" s="337"/>
      <c r="G12" s="368"/>
      <c r="H12" s="337">
        <f>'Esquemas '!W10</f>
        <v>10000</v>
      </c>
      <c r="I12" s="369"/>
      <c r="J12" s="191">
        <v>4</v>
      </c>
    </row>
    <row r="13" spans="2:10" x14ac:dyDescent="0.25">
      <c r="B13" s="190">
        <v>5</v>
      </c>
      <c r="C13" s="367"/>
      <c r="D13" s="330"/>
      <c r="E13" s="331" t="s">
        <v>177</v>
      </c>
      <c r="F13" s="337"/>
      <c r="G13" s="368"/>
      <c r="H13" s="337">
        <f>'Esquemas '!Q42</f>
        <v>3000</v>
      </c>
      <c r="I13" s="369"/>
      <c r="J13" s="191">
        <v>5</v>
      </c>
    </row>
    <row r="14" spans="2:10" ht="15.75" thickBot="1" x14ac:dyDescent="0.3">
      <c r="B14" s="190">
        <v>6</v>
      </c>
      <c r="C14" s="212"/>
      <c r="D14" s="213"/>
      <c r="E14" s="214" t="s">
        <v>44</v>
      </c>
      <c r="F14" s="215"/>
      <c r="G14" s="126"/>
      <c r="H14" s="371">
        <f>'Esquemas '!T32</f>
        <v>953.52</v>
      </c>
      <c r="I14" s="370">
        <f>SUM(H12:H14)</f>
        <v>13953.52</v>
      </c>
      <c r="J14" s="191">
        <v>6</v>
      </c>
    </row>
    <row r="15" spans="2:10" ht="15.75" thickBot="1" x14ac:dyDescent="0.3">
      <c r="B15" s="190">
        <v>7</v>
      </c>
      <c r="C15" s="212"/>
      <c r="D15" s="213"/>
      <c r="E15" s="394" t="s">
        <v>178</v>
      </c>
      <c r="F15" s="215"/>
      <c r="G15" s="126"/>
      <c r="H15" s="337"/>
      <c r="I15" s="578">
        <f>(I11-I14)</f>
        <v>5563.6099999999969</v>
      </c>
      <c r="J15" s="191">
        <v>7</v>
      </c>
    </row>
    <row r="16" spans="2:10" ht="15.75" thickTop="1" x14ac:dyDescent="0.25">
      <c r="B16" s="190">
        <v>8</v>
      </c>
      <c r="C16" s="367"/>
      <c r="D16" s="330"/>
      <c r="E16" s="331"/>
      <c r="F16" s="337"/>
      <c r="G16" s="368"/>
      <c r="H16" s="337"/>
      <c r="I16" s="369"/>
      <c r="J16" s="191">
        <v>8</v>
      </c>
    </row>
    <row r="17" spans="2:10" x14ac:dyDescent="0.25">
      <c r="B17" s="190">
        <v>9</v>
      </c>
      <c r="C17" s="367"/>
      <c r="D17" s="330"/>
      <c r="E17" s="331"/>
      <c r="F17" s="337"/>
      <c r="G17" s="368"/>
      <c r="H17" s="337"/>
      <c r="I17" s="369"/>
      <c r="J17" s="191">
        <v>9</v>
      </c>
    </row>
    <row r="18" spans="2:10" x14ac:dyDescent="0.25">
      <c r="B18" s="190">
        <v>10</v>
      </c>
      <c r="C18" s="212"/>
      <c r="D18" s="213"/>
      <c r="E18" s="214"/>
      <c r="F18" s="215"/>
      <c r="G18" s="126"/>
      <c r="H18" s="215"/>
      <c r="I18" s="216"/>
      <c r="J18" s="191">
        <v>10</v>
      </c>
    </row>
    <row r="19" spans="2:10" x14ac:dyDescent="0.25">
      <c r="B19" s="190">
        <v>11</v>
      </c>
      <c r="C19" s="367"/>
      <c r="D19" s="330"/>
      <c r="E19" s="331"/>
      <c r="F19" s="337"/>
      <c r="G19" s="368"/>
      <c r="H19" s="337"/>
      <c r="I19" s="369"/>
      <c r="J19" s="191">
        <v>11</v>
      </c>
    </row>
    <row r="20" spans="2:10" x14ac:dyDescent="0.25">
      <c r="B20" s="190">
        <v>12</v>
      </c>
      <c r="C20" s="367"/>
      <c r="D20" s="330"/>
      <c r="E20" s="331"/>
      <c r="F20" s="337"/>
      <c r="G20" s="368"/>
      <c r="H20" s="337"/>
      <c r="I20" s="369"/>
      <c r="J20" s="191">
        <v>12</v>
      </c>
    </row>
    <row r="21" spans="2:10" x14ac:dyDescent="0.25">
      <c r="B21" s="190">
        <v>13</v>
      </c>
      <c r="C21" s="367"/>
      <c r="D21" s="330"/>
      <c r="E21" s="331"/>
      <c r="F21" s="337"/>
      <c r="G21" s="368"/>
      <c r="H21" s="337"/>
      <c r="I21" s="369"/>
      <c r="J21" s="191">
        <v>13</v>
      </c>
    </row>
    <row r="22" spans="2:10" x14ac:dyDescent="0.25">
      <c r="B22" s="190">
        <v>14</v>
      </c>
      <c r="C22" s="367"/>
      <c r="D22" s="330"/>
      <c r="E22" s="331"/>
      <c r="F22" s="337"/>
      <c r="G22" s="368"/>
      <c r="H22" s="337"/>
      <c r="I22" s="369"/>
      <c r="J22" s="191">
        <v>14</v>
      </c>
    </row>
    <row r="23" spans="2:10" x14ac:dyDescent="0.25">
      <c r="B23" s="190">
        <v>15</v>
      </c>
      <c r="C23" s="367"/>
      <c r="D23" s="330"/>
      <c r="E23" s="372" t="s">
        <v>185</v>
      </c>
      <c r="F23" s="337"/>
      <c r="G23" s="368"/>
      <c r="H23" s="400" t="s">
        <v>186</v>
      </c>
      <c r="I23" s="369"/>
      <c r="J23" s="191">
        <v>15</v>
      </c>
    </row>
    <row r="24" spans="2:10" x14ac:dyDescent="0.25">
      <c r="B24" s="190">
        <v>16</v>
      </c>
      <c r="C24" s="367"/>
      <c r="D24" s="330"/>
      <c r="E24" s="331"/>
      <c r="F24" s="337"/>
      <c r="G24" s="368"/>
      <c r="H24" s="337"/>
      <c r="I24" s="369"/>
      <c r="J24" s="191">
        <v>16</v>
      </c>
    </row>
    <row r="25" spans="2:10" x14ac:dyDescent="0.25">
      <c r="B25" s="190">
        <v>17</v>
      </c>
      <c r="C25" s="367"/>
      <c r="D25" s="330"/>
      <c r="E25" s="331"/>
      <c r="F25" s="337"/>
      <c r="G25" s="368"/>
      <c r="H25" s="337"/>
      <c r="I25" s="369"/>
      <c r="J25" s="191">
        <v>17</v>
      </c>
    </row>
    <row r="26" spans="2:10" x14ac:dyDescent="0.25">
      <c r="B26" s="190">
        <v>18</v>
      </c>
      <c r="C26" s="367"/>
      <c r="D26" s="330"/>
      <c r="E26" s="331"/>
      <c r="F26" s="337"/>
      <c r="G26" s="368"/>
      <c r="I26" s="369"/>
      <c r="J26" s="191">
        <v>18</v>
      </c>
    </row>
    <row r="27" spans="2:10" x14ac:dyDescent="0.25">
      <c r="B27" s="190">
        <v>19</v>
      </c>
      <c r="C27" s="367"/>
      <c r="D27" s="330"/>
      <c r="E27" s="331"/>
      <c r="F27" s="337"/>
      <c r="G27" s="368"/>
      <c r="H27" s="337"/>
      <c r="I27" s="369"/>
      <c r="J27" s="191">
        <v>19</v>
      </c>
    </row>
    <row r="28" spans="2:10" x14ac:dyDescent="0.25">
      <c r="B28" s="190">
        <v>20</v>
      </c>
      <c r="C28" s="367"/>
      <c r="D28" s="330"/>
      <c r="E28" s="372" t="s">
        <v>260</v>
      </c>
      <c r="F28" s="337"/>
      <c r="G28" s="368"/>
      <c r="H28" s="400" t="s">
        <v>261</v>
      </c>
      <c r="I28" s="369"/>
      <c r="J28" s="191">
        <v>20</v>
      </c>
    </row>
    <row r="29" spans="2:10" x14ac:dyDescent="0.25">
      <c r="B29" s="190">
        <v>21</v>
      </c>
      <c r="C29" s="367"/>
      <c r="D29" s="330"/>
      <c r="E29" s="331"/>
      <c r="F29" s="337"/>
      <c r="G29" s="368"/>
      <c r="H29" s="337"/>
      <c r="I29" s="369"/>
      <c r="J29" s="191">
        <v>21</v>
      </c>
    </row>
    <row r="30" spans="2:10" x14ac:dyDescent="0.25">
      <c r="B30" s="190">
        <v>22</v>
      </c>
      <c r="C30" s="367"/>
      <c r="D30" s="330"/>
      <c r="E30" s="331"/>
      <c r="F30" s="337"/>
      <c r="G30" s="368"/>
      <c r="H30" s="337"/>
      <c r="I30" s="369"/>
      <c r="J30" s="191">
        <v>22</v>
      </c>
    </row>
    <row r="31" spans="2:10" x14ac:dyDescent="0.25">
      <c r="B31" s="190">
        <v>23</v>
      </c>
      <c r="C31" s="367"/>
      <c r="D31" s="330"/>
      <c r="E31" s="331"/>
      <c r="F31" s="337"/>
      <c r="G31" s="368"/>
      <c r="H31" s="337"/>
      <c r="I31" s="369"/>
      <c r="J31" s="191">
        <v>23</v>
      </c>
    </row>
    <row r="32" spans="2:10" x14ac:dyDescent="0.25">
      <c r="B32" s="190">
        <v>24</v>
      </c>
      <c r="C32" s="367"/>
      <c r="D32" s="330"/>
      <c r="E32" s="331"/>
      <c r="F32" s="337"/>
      <c r="G32" s="368"/>
      <c r="H32" s="337"/>
      <c r="I32" s="369"/>
      <c r="J32" s="191">
        <v>24</v>
      </c>
    </row>
    <row r="33" spans="2:10" x14ac:dyDescent="0.25">
      <c r="B33" s="190">
        <v>25</v>
      </c>
      <c r="C33" s="367"/>
      <c r="D33" s="330"/>
      <c r="E33" s="331"/>
      <c r="F33" s="337"/>
      <c r="G33" s="368"/>
      <c r="H33" s="337"/>
      <c r="I33" s="369"/>
      <c r="J33" s="191">
        <v>25</v>
      </c>
    </row>
    <row r="34" spans="2:10" x14ac:dyDescent="0.25">
      <c r="B34" s="190">
        <v>26</v>
      </c>
      <c r="C34" s="367"/>
      <c r="D34" s="330"/>
      <c r="E34" s="331"/>
      <c r="F34" s="337"/>
      <c r="G34" s="368"/>
      <c r="H34" s="337"/>
      <c r="I34" s="369"/>
      <c r="J34" s="191">
        <v>26</v>
      </c>
    </row>
    <row r="35" spans="2:10" x14ac:dyDescent="0.25">
      <c r="B35" s="190">
        <v>27</v>
      </c>
      <c r="C35" s="367"/>
      <c r="D35" s="330"/>
      <c r="E35" s="331"/>
      <c r="F35" s="337"/>
      <c r="G35" s="368"/>
      <c r="H35" s="337"/>
      <c r="I35" s="369"/>
      <c r="J35" s="191">
        <v>27</v>
      </c>
    </row>
    <row r="36" spans="2:10" x14ac:dyDescent="0.25">
      <c r="B36" s="190">
        <v>28</v>
      </c>
      <c r="C36" s="367"/>
      <c r="D36" s="330"/>
      <c r="E36" s="331"/>
      <c r="F36" s="337"/>
      <c r="G36" s="368"/>
      <c r="H36" s="337"/>
      <c r="I36" s="369"/>
      <c r="J36" s="191">
        <v>28</v>
      </c>
    </row>
    <row r="37" spans="2:10" x14ac:dyDescent="0.25">
      <c r="B37" s="190">
        <v>29</v>
      </c>
      <c r="C37" s="367"/>
      <c r="D37" s="330"/>
      <c r="E37" s="331"/>
      <c r="F37" s="337"/>
      <c r="G37" s="368"/>
      <c r="H37" s="337"/>
      <c r="I37" s="369"/>
      <c r="J37" s="191">
        <v>29</v>
      </c>
    </row>
    <row r="38" spans="2:10" x14ac:dyDescent="0.25">
      <c r="B38" s="190">
        <v>30</v>
      </c>
      <c r="C38" s="367"/>
      <c r="D38" s="330"/>
      <c r="E38" s="331"/>
      <c r="F38" s="337"/>
      <c r="G38" s="368"/>
      <c r="H38" s="337"/>
      <c r="I38" s="369"/>
      <c r="J38" s="191">
        <v>30</v>
      </c>
    </row>
    <row r="39" spans="2:10" x14ac:dyDescent="0.25">
      <c r="B39" s="190">
        <v>31</v>
      </c>
      <c r="C39" s="367"/>
      <c r="D39" s="330"/>
      <c r="E39" s="331"/>
      <c r="F39" s="337"/>
      <c r="G39" s="368"/>
      <c r="H39" s="337"/>
      <c r="I39" s="369"/>
      <c r="J39" s="191">
        <v>31</v>
      </c>
    </row>
    <row r="40" spans="2:10" x14ac:dyDescent="0.25">
      <c r="B40" s="190">
        <v>32</v>
      </c>
      <c r="C40" s="367"/>
      <c r="D40" s="330"/>
      <c r="E40" s="331"/>
      <c r="F40" s="337"/>
      <c r="G40" s="368"/>
      <c r="H40" s="337"/>
      <c r="I40" s="369"/>
      <c r="J40" s="191">
        <v>32</v>
      </c>
    </row>
    <row r="41" spans="2:10" x14ac:dyDescent="0.25">
      <c r="B41" s="190">
        <v>33</v>
      </c>
      <c r="C41" s="367"/>
      <c r="D41" s="330"/>
      <c r="E41" s="331"/>
      <c r="F41" s="337"/>
      <c r="G41" s="368"/>
      <c r="H41" s="337"/>
      <c r="I41" s="369"/>
      <c r="J41" s="191">
        <v>33</v>
      </c>
    </row>
    <row r="42" spans="2:10" x14ac:dyDescent="0.25">
      <c r="B42" s="190">
        <v>34</v>
      </c>
      <c r="C42" s="367"/>
      <c r="D42" s="330"/>
      <c r="E42" s="331"/>
      <c r="F42" s="337"/>
      <c r="G42" s="368"/>
      <c r="H42" s="337"/>
      <c r="I42" s="369"/>
      <c r="J42" s="191">
        <v>34</v>
      </c>
    </row>
    <row r="43" spans="2:10" x14ac:dyDescent="0.25">
      <c r="B43" s="190">
        <v>35</v>
      </c>
      <c r="C43" s="367"/>
      <c r="D43" s="330"/>
      <c r="E43" s="331"/>
      <c r="F43" s="337"/>
      <c r="G43" s="368"/>
      <c r="H43" s="337"/>
      <c r="I43" s="369"/>
      <c r="J43" s="191">
        <v>35</v>
      </c>
    </row>
    <row r="44" spans="2:10" x14ac:dyDescent="0.25">
      <c r="B44" s="190">
        <v>36</v>
      </c>
      <c r="C44" s="195"/>
      <c r="D44" s="174"/>
      <c r="E44" s="187"/>
      <c r="F44" s="192"/>
      <c r="G44" s="3"/>
      <c r="H44" s="192"/>
      <c r="I44" s="189"/>
      <c r="J44" s="191">
        <v>36</v>
      </c>
    </row>
    <row r="45" spans="2:10" x14ac:dyDescent="0.25">
      <c r="B45" s="190">
        <v>37</v>
      </c>
      <c r="C45" s="212"/>
      <c r="D45" s="213"/>
      <c r="E45" s="214"/>
      <c r="F45" s="215"/>
      <c r="G45" s="126"/>
      <c r="H45" s="215"/>
      <c r="I45" s="216"/>
      <c r="J45" s="191">
        <v>37</v>
      </c>
    </row>
    <row r="46" spans="2:10" x14ac:dyDescent="0.25">
      <c r="B46" s="190">
        <v>38</v>
      </c>
      <c r="C46" s="195"/>
      <c r="D46" s="174"/>
      <c r="E46" s="187"/>
      <c r="F46" s="192"/>
      <c r="G46" s="3"/>
      <c r="H46" s="192"/>
      <c r="I46" s="189"/>
      <c r="J46" s="191">
        <v>38</v>
      </c>
    </row>
    <row r="47" spans="2:10" x14ac:dyDescent="0.25">
      <c r="B47" s="190">
        <v>39</v>
      </c>
      <c r="C47" s="212"/>
      <c r="D47" s="213"/>
      <c r="E47" s="214"/>
      <c r="F47" s="215"/>
      <c r="G47" s="126"/>
      <c r="H47" s="215"/>
      <c r="I47" s="216"/>
      <c r="J47" s="191">
        <v>39</v>
      </c>
    </row>
    <row r="48" spans="2:10" x14ac:dyDescent="0.25">
      <c r="B48" s="190">
        <v>40</v>
      </c>
      <c r="C48" s="195"/>
      <c r="D48" s="174"/>
      <c r="E48" s="187"/>
      <c r="F48" s="192"/>
      <c r="G48" s="3"/>
      <c r="H48" s="192"/>
      <c r="I48" s="189"/>
      <c r="J48" s="191">
        <v>40</v>
      </c>
    </row>
    <row r="49" spans="2:10" x14ac:dyDescent="0.25">
      <c r="B49" s="171"/>
      <c r="C49" s="206"/>
      <c r="D49" s="207"/>
      <c r="E49" s="208"/>
      <c r="F49" s="209"/>
      <c r="G49" s="210"/>
      <c r="H49" s="209"/>
      <c r="I49" s="211"/>
      <c r="J49" s="148"/>
    </row>
    <row r="50" spans="2:10" x14ac:dyDescent="0.25">
      <c r="B50" s="172"/>
      <c r="C50" s="217" t="s">
        <v>138</v>
      </c>
      <c r="D50" s="173"/>
      <c r="E50" s="173"/>
      <c r="F50" s="173"/>
      <c r="G50" s="173"/>
      <c r="H50" s="173"/>
      <c r="I50" s="173"/>
      <c r="J50" s="150"/>
    </row>
  </sheetData>
  <mergeCells count="2">
    <mergeCell ref="C3:G3"/>
    <mergeCell ref="C2:G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2"/>
  <sheetViews>
    <sheetView topLeftCell="A31" zoomScale="80" zoomScaleNormal="80" workbookViewId="0">
      <selection activeCell="V29" sqref="V29"/>
    </sheetView>
  </sheetViews>
  <sheetFormatPr baseColWidth="10" defaultRowHeight="15" x14ac:dyDescent="0.25"/>
  <cols>
    <col min="2" max="2" width="6" style="319" customWidth="1"/>
    <col min="3" max="3" width="4.28515625" customWidth="1"/>
    <col min="4" max="4" width="2.42578125" customWidth="1"/>
    <col min="5" max="5" width="33.5703125" customWidth="1"/>
    <col min="8" max="9" width="13.42578125" bestFit="1" customWidth="1"/>
    <col min="10" max="10" width="6" customWidth="1"/>
    <col min="11" max="11" width="18.5703125" bestFit="1" customWidth="1"/>
    <col min="12" max="12" width="6" customWidth="1"/>
    <col min="13" max="13" width="8.28515625" customWidth="1"/>
    <col min="14" max="14" width="6" style="319" customWidth="1"/>
  </cols>
  <sheetData>
    <row r="1" spans="2:14" ht="15.75" thickBot="1" x14ac:dyDescent="0.3">
      <c r="L1" s="1"/>
    </row>
    <row r="2" spans="2:14" ht="15.75" thickBot="1" x14ac:dyDescent="0.3">
      <c r="B2" s="320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324"/>
    </row>
    <row r="3" spans="2:14" ht="9" customHeight="1" thickBot="1" x14ac:dyDescent="0.3">
      <c r="B3" s="321"/>
      <c r="C3" s="114"/>
      <c r="D3" s="3"/>
      <c r="E3" s="114"/>
      <c r="F3" s="3"/>
      <c r="G3" s="114"/>
      <c r="H3" s="114"/>
      <c r="I3" s="3"/>
      <c r="J3" s="307"/>
      <c r="K3" s="308" t="s">
        <v>172</v>
      </c>
      <c r="L3" s="308" t="s">
        <v>102</v>
      </c>
      <c r="M3" s="308" t="s">
        <v>173</v>
      </c>
      <c r="N3" s="325"/>
    </row>
    <row r="4" spans="2:14" ht="15.75" thickBot="1" x14ac:dyDescent="0.3">
      <c r="B4" s="321"/>
      <c r="C4" s="510" t="s">
        <v>241</v>
      </c>
      <c r="D4" s="511"/>
      <c r="E4" s="511"/>
      <c r="F4" s="511"/>
      <c r="G4" s="511"/>
      <c r="H4" s="512"/>
      <c r="I4" s="3"/>
      <c r="J4" s="309" t="s">
        <v>174</v>
      </c>
      <c r="K4" s="310" t="s">
        <v>257</v>
      </c>
      <c r="L4" s="311"/>
      <c r="M4" s="310"/>
      <c r="N4" s="325"/>
    </row>
    <row r="5" spans="2:14" ht="15.75" thickBot="1" x14ac:dyDescent="0.3">
      <c r="B5" s="321"/>
      <c r="C5" s="510" t="s">
        <v>256</v>
      </c>
      <c r="D5" s="511"/>
      <c r="E5" s="511"/>
      <c r="F5" s="511"/>
      <c r="G5" s="511"/>
      <c r="H5" s="512"/>
      <c r="I5" s="3"/>
      <c r="J5" s="309" t="s">
        <v>258</v>
      </c>
      <c r="K5" s="310" t="s">
        <v>245</v>
      </c>
      <c r="L5" s="310"/>
      <c r="M5" s="312"/>
      <c r="N5" s="325"/>
    </row>
    <row r="6" spans="2:14" ht="12.75" customHeight="1" thickBot="1" x14ac:dyDescent="0.3">
      <c r="B6" s="32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25"/>
    </row>
    <row r="7" spans="2:14" ht="12" customHeight="1" thickBot="1" x14ac:dyDescent="0.3">
      <c r="B7" s="321"/>
      <c r="C7" s="111"/>
      <c r="D7" s="313"/>
      <c r="E7" s="314"/>
      <c r="F7" s="317">
        <v>1</v>
      </c>
      <c r="G7" s="317">
        <v>2</v>
      </c>
      <c r="H7" s="317">
        <v>3</v>
      </c>
      <c r="I7" s="318">
        <v>4</v>
      </c>
      <c r="J7" s="525">
        <v>5</v>
      </c>
      <c r="K7" s="526"/>
      <c r="L7" s="525">
        <v>6</v>
      </c>
      <c r="M7" s="527"/>
      <c r="N7" s="325"/>
    </row>
    <row r="8" spans="2:14" ht="15.75" thickTop="1" x14ac:dyDescent="0.25">
      <c r="B8" s="321"/>
      <c r="C8" s="327"/>
      <c r="D8" s="202"/>
      <c r="E8" s="203"/>
      <c r="F8" s="203"/>
      <c r="G8" s="203"/>
      <c r="H8" s="203"/>
      <c r="I8" s="203"/>
      <c r="J8" s="528"/>
      <c r="K8" s="529"/>
      <c r="L8" s="528"/>
      <c r="M8" s="540"/>
      <c r="N8" s="325"/>
    </row>
    <row r="9" spans="2:14" x14ac:dyDescent="0.25">
      <c r="B9" s="321"/>
      <c r="C9" s="125"/>
      <c r="D9" s="213"/>
      <c r="E9" s="214"/>
      <c r="F9" s="214"/>
      <c r="G9" s="214"/>
      <c r="H9" s="214"/>
      <c r="I9" s="214"/>
      <c r="J9" s="530"/>
      <c r="K9" s="531"/>
      <c r="L9" s="530"/>
      <c r="M9" s="539"/>
      <c r="N9" s="325"/>
    </row>
    <row r="10" spans="2:14" ht="15.75" thickBot="1" x14ac:dyDescent="0.3">
      <c r="B10" s="321"/>
      <c r="C10" s="2"/>
      <c r="D10" s="174"/>
      <c r="E10" s="187"/>
      <c r="F10" s="187"/>
      <c r="G10" s="187"/>
      <c r="H10" s="187"/>
      <c r="I10" s="187"/>
      <c r="J10" s="532"/>
      <c r="K10" s="533"/>
      <c r="L10" s="532"/>
      <c r="M10" s="538"/>
      <c r="N10" s="325"/>
    </row>
    <row r="11" spans="2:14" ht="15.75" thickTop="1" x14ac:dyDescent="0.25">
      <c r="B11" s="322">
        <v>1</v>
      </c>
      <c r="C11" s="332"/>
      <c r="D11" s="202"/>
      <c r="E11" s="373" t="s">
        <v>0</v>
      </c>
      <c r="F11" s="376" t="s">
        <v>188</v>
      </c>
      <c r="G11" s="203" t="s">
        <v>188</v>
      </c>
      <c r="H11" s="204">
        <f>'Esquemas '!D7</f>
        <v>5000</v>
      </c>
      <c r="I11" s="203">
        <f>'Esquemas '!E7</f>
        <v>0</v>
      </c>
      <c r="J11" s="534">
        <f t="shared" ref="J11:J20" si="0">(H11-I11)</f>
        <v>5000</v>
      </c>
      <c r="K11" s="535"/>
      <c r="L11" s="528">
        <v>0</v>
      </c>
      <c r="M11" s="540"/>
      <c r="N11" s="326">
        <v>1</v>
      </c>
    </row>
    <row r="12" spans="2:14" x14ac:dyDescent="0.25">
      <c r="B12" s="322">
        <v>2</v>
      </c>
      <c r="C12" s="17"/>
      <c r="D12" s="213"/>
      <c r="E12" s="374" t="s">
        <v>1</v>
      </c>
      <c r="F12" s="215" t="s">
        <v>188</v>
      </c>
      <c r="G12" s="214" t="s">
        <v>188</v>
      </c>
      <c r="H12" s="215">
        <f>'Esquemas '!J16</f>
        <v>289480.58</v>
      </c>
      <c r="I12" s="214">
        <f>'Esquemas '!K16</f>
        <v>42711.599999999991</v>
      </c>
      <c r="J12" s="536">
        <f t="shared" si="0"/>
        <v>246768.98000000004</v>
      </c>
      <c r="K12" s="537"/>
      <c r="L12" s="530">
        <v>0</v>
      </c>
      <c r="M12" s="539"/>
      <c r="N12" s="326">
        <v>2</v>
      </c>
    </row>
    <row r="13" spans="2:14" x14ac:dyDescent="0.25">
      <c r="B13" s="322">
        <v>3</v>
      </c>
      <c r="C13" s="17"/>
      <c r="D13" s="213"/>
      <c r="E13" s="214" t="s">
        <v>2</v>
      </c>
      <c r="F13" s="215" t="s">
        <v>188</v>
      </c>
      <c r="G13" s="214" t="s">
        <v>188</v>
      </c>
      <c r="H13" s="215">
        <f>'Esquemas '!G12</f>
        <v>20957.13</v>
      </c>
      <c r="I13" s="214">
        <f>'Esquemas '!H12</f>
        <v>12427.5</v>
      </c>
      <c r="J13" s="536">
        <f t="shared" si="0"/>
        <v>8529.630000000001</v>
      </c>
      <c r="K13" s="537"/>
      <c r="L13" s="530">
        <v>0</v>
      </c>
      <c r="M13" s="539"/>
      <c r="N13" s="326">
        <v>3</v>
      </c>
    </row>
    <row r="14" spans="2:14" x14ac:dyDescent="0.25">
      <c r="B14" s="322">
        <v>4</v>
      </c>
      <c r="C14" s="17"/>
      <c r="D14" s="213"/>
      <c r="E14" s="214" t="s">
        <v>36</v>
      </c>
      <c r="F14" s="215" t="s">
        <v>188</v>
      </c>
      <c r="G14" s="214" t="s">
        <v>188</v>
      </c>
      <c r="H14" s="215">
        <f>'Esquemas '!Q31</f>
        <v>5916</v>
      </c>
      <c r="I14" s="214">
        <f>'Esquemas '!R31</f>
        <v>0</v>
      </c>
      <c r="J14" s="536">
        <f t="shared" si="0"/>
        <v>5916</v>
      </c>
      <c r="K14" s="537"/>
      <c r="L14" s="530">
        <v>0</v>
      </c>
      <c r="M14" s="539"/>
      <c r="N14" s="326">
        <v>4</v>
      </c>
    </row>
    <row r="15" spans="2:14" ht="15.75" thickBot="1" x14ac:dyDescent="0.3">
      <c r="B15" s="322">
        <v>5</v>
      </c>
      <c r="C15" s="333"/>
      <c r="D15" s="174"/>
      <c r="E15" s="187" t="s">
        <v>21</v>
      </c>
      <c r="F15" s="192" t="s">
        <v>188</v>
      </c>
      <c r="G15" s="187" t="s">
        <v>188</v>
      </c>
      <c r="H15" s="192">
        <f>'Esquemas '!G37</f>
        <v>4848</v>
      </c>
      <c r="I15" s="187">
        <f>'Esquemas '!H37</f>
        <v>18</v>
      </c>
      <c r="J15" s="523">
        <f t="shared" si="0"/>
        <v>4830</v>
      </c>
      <c r="K15" s="524"/>
      <c r="L15" s="547">
        <v>0</v>
      </c>
      <c r="M15" s="548"/>
      <c r="N15" s="326">
        <v>5</v>
      </c>
    </row>
    <row r="16" spans="2:14" x14ac:dyDescent="0.25">
      <c r="B16" s="322">
        <v>6</v>
      </c>
      <c r="C16" s="334"/>
      <c r="D16" s="328"/>
      <c r="E16" s="329" t="s">
        <v>25</v>
      </c>
      <c r="F16" s="336" t="s">
        <v>188</v>
      </c>
      <c r="G16" s="329" t="s">
        <v>188</v>
      </c>
      <c r="H16" s="336">
        <f>'Esquemas '!J34</f>
        <v>2792</v>
      </c>
      <c r="I16" s="329">
        <f>'Esquemas '!K34</f>
        <v>1892</v>
      </c>
      <c r="J16" s="541">
        <f t="shared" si="0"/>
        <v>900</v>
      </c>
      <c r="K16" s="542"/>
      <c r="L16" s="545">
        <v>0</v>
      </c>
      <c r="M16" s="546"/>
      <c r="N16" s="326">
        <v>6</v>
      </c>
    </row>
    <row r="17" spans="2:14" x14ac:dyDescent="0.25">
      <c r="B17" s="322">
        <v>7</v>
      </c>
      <c r="C17" s="17"/>
      <c r="D17" s="213"/>
      <c r="E17" s="214" t="s">
        <v>3</v>
      </c>
      <c r="F17" s="215" t="s">
        <v>188</v>
      </c>
      <c r="G17" s="214" t="s">
        <v>188</v>
      </c>
      <c r="H17" s="215">
        <f>'Esquemas '!D20</f>
        <v>20000</v>
      </c>
      <c r="I17" s="214">
        <f>'Esquemas '!E20</f>
        <v>10000</v>
      </c>
      <c r="J17" s="536">
        <f t="shared" si="0"/>
        <v>10000</v>
      </c>
      <c r="K17" s="537"/>
      <c r="L17" s="530">
        <v>0</v>
      </c>
      <c r="M17" s="539"/>
      <c r="N17" s="326">
        <v>7</v>
      </c>
    </row>
    <row r="18" spans="2:14" x14ac:dyDescent="0.25">
      <c r="B18" s="322">
        <v>8</v>
      </c>
      <c r="C18" s="26"/>
      <c r="D18" s="330"/>
      <c r="E18" s="331" t="s">
        <v>5</v>
      </c>
      <c r="F18" s="337" t="s">
        <v>188</v>
      </c>
      <c r="G18" s="331" t="s">
        <v>188</v>
      </c>
      <c r="H18" s="337">
        <f>'Esquemas '!J20</f>
        <v>75000</v>
      </c>
      <c r="I18" s="331">
        <f>'Esquemas '!K20</f>
        <v>0</v>
      </c>
      <c r="J18" s="543">
        <f t="shared" si="0"/>
        <v>75000</v>
      </c>
      <c r="K18" s="544"/>
      <c r="L18" s="549">
        <v>0</v>
      </c>
      <c r="M18" s="550"/>
      <c r="N18" s="326">
        <v>8</v>
      </c>
    </row>
    <row r="19" spans="2:14" x14ac:dyDescent="0.25">
      <c r="B19" s="322">
        <v>9</v>
      </c>
      <c r="C19" s="26"/>
      <c r="D19" s="330"/>
      <c r="E19" s="331" t="s">
        <v>4</v>
      </c>
      <c r="F19" s="337" t="s">
        <v>188</v>
      </c>
      <c r="G19" s="331" t="s">
        <v>188</v>
      </c>
      <c r="H19" s="337">
        <f>'Esquemas '!G20</f>
        <v>37000</v>
      </c>
      <c r="I19" s="331">
        <f>'Esquemas '!H20</f>
        <v>0</v>
      </c>
      <c r="J19" s="543">
        <f t="shared" si="0"/>
        <v>37000</v>
      </c>
      <c r="K19" s="544"/>
      <c r="L19" s="549">
        <v>0</v>
      </c>
      <c r="M19" s="550"/>
      <c r="N19" s="326">
        <v>9</v>
      </c>
    </row>
    <row r="20" spans="2:14" x14ac:dyDescent="0.25">
      <c r="B20" s="322">
        <v>10</v>
      </c>
      <c r="C20" s="26"/>
      <c r="D20" s="330"/>
      <c r="E20" s="331" t="s">
        <v>187</v>
      </c>
      <c r="F20" s="337" t="s">
        <v>188</v>
      </c>
      <c r="G20" s="331" t="s">
        <v>188</v>
      </c>
      <c r="H20" s="337">
        <f>'Esquemas '!Q20</f>
        <v>12000</v>
      </c>
      <c r="I20" s="331">
        <f>'Esquemas '!R20</f>
        <v>0</v>
      </c>
      <c r="J20" s="543">
        <f t="shared" si="0"/>
        <v>12000</v>
      </c>
      <c r="K20" s="544"/>
      <c r="L20" s="549">
        <v>0</v>
      </c>
      <c r="M20" s="550"/>
      <c r="N20" s="326">
        <v>10</v>
      </c>
    </row>
    <row r="21" spans="2:14" ht="15.75" thickBot="1" x14ac:dyDescent="0.3">
      <c r="B21" s="322">
        <v>11</v>
      </c>
      <c r="C21" s="335"/>
      <c r="D21" s="315"/>
      <c r="E21" s="316" t="s">
        <v>23</v>
      </c>
      <c r="F21" s="338" t="s">
        <v>188</v>
      </c>
      <c r="G21" s="316" t="s">
        <v>188</v>
      </c>
      <c r="H21" s="338">
        <f>'Esquemas '!G44</f>
        <v>1537</v>
      </c>
      <c r="I21" s="316">
        <f>'Esquemas '!H44</f>
        <v>2900</v>
      </c>
      <c r="J21" s="523">
        <v>0</v>
      </c>
      <c r="K21" s="524"/>
      <c r="L21" s="547">
        <f t="shared" ref="L21:L26" si="1">(I21-H21)</f>
        <v>1363</v>
      </c>
      <c r="M21" s="548"/>
      <c r="N21" s="326">
        <v>11</v>
      </c>
    </row>
    <row r="22" spans="2:14" x14ac:dyDescent="0.25">
      <c r="B22" s="322">
        <v>12</v>
      </c>
      <c r="C22" s="334"/>
      <c r="D22" s="328"/>
      <c r="E22" s="329" t="s">
        <v>132</v>
      </c>
      <c r="F22" s="336" t="s">
        <v>188</v>
      </c>
      <c r="G22" s="377" t="s">
        <v>188</v>
      </c>
      <c r="H22" s="336">
        <f>'Esquemas '!W20</f>
        <v>0</v>
      </c>
      <c r="I22" s="329">
        <f>'Esquemas '!X20</f>
        <v>5250</v>
      </c>
      <c r="J22" s="541">
        <v>0</v>
      </c>
      <c r="K22" s="542"/>
      <c r="L22" s="545">
        <f t="shared" si="1"/>
        <v>5250</v>
      </c>
      <c r="M22" s="546"/>
      <c r="N22" s="326">
        <v>12</v>
      </c>
    </row>
    <row r="23" spans="2:14" x14ac:dyDescent="0.25">
      <c r="B23" s="322">
        <v>13</v>
      </c>
      <c r="C23" s="26"/>
      <c r="D23" s="330"/>
      <c r="E23" s="331" t="s">
        <v>18</v>
      </c>
      <c r="F23" s="337" t="s">
        <v>188</v>
      </c>
      <c r="G23" s="331" t="s">
        <v>188</v>
      </c>
      <c r="H23" s="337">
        <f>'Esquemas '!T10</f>
        <v>473.6</v>
      </c>
      <c r="I23" s="331">
        <f>'Esquemas '!U10</f>
        <v>4425.6000000000004</v>
      </c>
      <c r="J23" s="543">
        <v>0</v>
      </c>
      <c r="K23" s="544"/>
      <c r="L23" s="549">
        <f t="shared" si="1"/>
        <v>3952.0000000000005</v>
      </c>
      <c r="M23" s="550"/>
      <c r="N23" s="326">
        <v>13</v>
      </c>
    </row>
    <row r="24" spans="2:14" x14ac:dyDescent="0.25">
      <c r="B24" s="322">
        <v>14</v>
      </c>
      <c r="C24" s="26"/>
      <c r="D24" s="330"/>
      <c r="E24" s="331" t="s">
        <v>19</v>
      </c>
      <c r="F24" s="337" t="s">
        <v>188</v>
      </c>
      <c r="G24" s="331" t="s">
        <v>188</v>
      </c>
      <c r="H24" s="337">
        <f>'Esquemas '!T22</f>
        <v>768</v>
      </c>
      <c r="I24" s="331">
        <f>'Esquemas '!U22</f>
        <v>1584</v>
      </c>
      <c r="J24" s="543">
        <v>0</v>
      </c>
      <c r="K24" s="544"/>
      <c r="L24" s="549">
        <f t="shared" si="1"/>
        <v>816</v>
      </c>
      <c r="M24" s="550"/>
      <c r="N24" s="326">
        <v>14</v>
      </c>
    </row>
    <row r="25" spans="2:14" x14ac:dyDescent="0.25">
      <c r="B25" s="322">
        <v>15</v>
      </c>
      <c r="C25" s="26"/>
      <c r="D25" s="330"/>
      <c r="E25" s="331" t="s">
        <v>6</v>
      </c>
      <c r="F25" s="379" t="s">
        <v>188</v>
      </c>
      <c r="G25" s="331" t="s">
        <v>188</v>
      </c>
      <c r="H25" s="337">
        <f>'Esquemas '!D31</f>
        <v>0</v>
      </c>
      <c r="I25" s="331">
        <f>'Esquemas '!E31</f>
        <v>389000</v>
      </c>
      <c r="J25" s="543">
        <v>0</v>
      </c>
      <c r="K25" s="544"/>
      <c r="L25" s="549">
        <f t="shared" si="1"/>
        <v>389000</v>
      </c>
      <c r="M25" s="550"/>
      <c r="N25" s="326">
        <v>15</v>
      </c>
    </row>
    <row r="26" spans="2:14" x14ac:dyDescent="0.25">
      <c r="B26" s="322">
        <v>16</v>
      </c>
      <c r="C26" s="26"/>
      <c r="D26" s="330"/>
      <c r="E26" s="331" t="s">
        <v>17</v>
      </c>
      <c r="F26" s="337" t="s">
        <v>188</v>
      </c>
      <c r="G26" s="380" t="s">
        <v>235</v>
      </c>
      <c r="H26" s="337">
        <f>'Esquemas '!J44</f>
        <v>3200</v>
      </c>
      <c r="I26" s="331">
        <f>'Esquemas '!K44</f>
        <v>33000</v>
      </c>
      <c r="J26" s="543">
        <v>0</v>
      </c>
      <c r="K26" s="544"/>
      <c r="L26" s="549">
        <f t="shared" si="1"/>
        <v>29800</v>
      </c>
      <c r="M26" s="550"/>
      <c r="N26" s="326">
        <v>16</v>
      </c>
    </row>
    <row r="27" spans="2:14" ht="15.75" thickBot="1" x14ac:dyDescent="0.3">
      <c r="B27" s="322">
        <v>17</v>
      </c>
      <c r="C27" s="335"/>
      <c r="D27" s="315"/>
      <c r="E27" s="316" t="s">
        <v>96</v>
      </c>
      <c r="F27" s="338" t="s">
        <v>188</v>
      </c>
      <c r="G27" s="381" t="s">
        <v>235</v>
      </c>
      <c r="H27" s="338">
        <f>'Esquemas '!Q9</f>
        <v>10990</v>
      </c>
      <c r="I27" s="316">
        <f>'Esquemas '!R9</f>
        <v>707.13</v>
      </c>
      <c r="J27" s="523">
        <f>(H27-I27)</f>
        <v>10282.870000000001</v>
      </c>
      <c r="K27" s="524"/>
      <c r="L27" s="547">
        <v>0</v>
      </c>
      <c r="M27" s="548"/>
      <c r="N27" s="326">
        <v>17</v>
      </c>
    </row>
    <row r="28" spans="2:14" x14ac:dyDescent="0.25">
      <c r="B28" s="322">
        <v>18</v>
      </c>
      <c r="C28" s="334"/>
      <c r="D28" s="328"/>
      <c r="E28" s="329" t="s">
        <v>130</v>
      </c>
      <c r="F28" s="336" t="s">
        <v>188</v>
      </c>
      <c r="G28" s="377" t="s">
        <v>235</v>
      </c>
      <c r="H28" s="336">
        <f>'Esquemas '!W10</f>
        <v>10000</v>
      </c>
      <c r="I28" s="329">
        <f>'Esquemas '!X10</f>
        <v>0</v>
      </c>
      <c r="J28" s="541">
        <f>(H28-I28)</f>
        <v>10000</v>
      </c>
      <c r="K28" s="542"/>
      <c r="L28" s="545">
        <v>0</v>
      </c>
      <c r="M28" s="546"/>
      <c r="N28" s="326">
        <v>18</v>
      </c>
    </row>
    <row r="29" spans="2:14" x14ac:dyDescent="0.25">
      <c r="B29" s="322">
        <v>19</v>
      </c>
      <c r="C29" s="26"/>
      <c r="D29" s="330"/>
      <c r="E29" s="331" t="s">
        <v>133</v>
      </c>
      <c r="F29" s="337" t="s">
        <v>188</v>
      </c>
      <c r="G29" s="380" t="s">
        <v>235</v>
      </c>
      <c r="H29" s="337">
        <f>'Esquemas '!Q42</f>
        <v>3000</v>
      </c>
      <c r="I29" s="331">
        <f>'Esquemas '!R42</f>
        <v>0</v>
      </c>
      <c r="J29" s="543">
        <f>(H29-I29)</f>
        <v>3000</v>
      </c>
      <c r="K29" s="544"/>
      <c r="L29" s="549">
        <v>0</v>
      </c>
      <c r="M29" s="550"/>
      <c r="N29" s="326">
        <v>19</v>
      </c>
    </row>
    <row r="30" spans="2:14" x14ac:dyDescent="0.25">
      <c r="B30" s="322">
        <v>20</v>
      </c>
      <c r="C30" s="26"/>
      <c r="D30" s="330"/>
      <c r="E30" s="331" t="s">
        <v>44</v>
      </c>
      <c r="F30" s="379" t="s">
        <v>235</v>
      </c>
      <c r="G30" s="380" t="s">
        <v>235</v>
      </c>
      <c r="H30" s="337">
        <f>'Esquemas '!T32</f>
        <v>953.52</v>
      </c>
      <c r="I30" s="331">
        <f>'Esquemas '!U32</f>
        <v>0</v>
      </c>
      <c r="J30" s="543">
        <f>(H30-I30)</f>
        <v>953.52</v>
      </c>
      <c r="K30" s="544"/>
      <c r="L30" s="549">
        <v>0</v>
      </c>
      <c r="M30" s="550"/>
      <c r="N30" s="326">
        <v>20</v>
      </c>
    </row>
    <row r="31" spans="2:14" x14ac:dyDescent="0.25">
      <c r="B31" s="322">
        <v>21</v>
      </c>
      <c r="C31" s="26"/>
      <c r="D31" s="330"/>
      <c r="E31" s="331"/>
      <c r="F31" s="337"/>
      <c r="G31" s="331"/>
      <c r="H31" s="337"/>
      <c r="I31" s="331"/>
      <c r="J31" s="543"/>
      <c r="K31" s="544"/>
      <c r="L31" s="549"/>
      <c r="M31" s="550"/>
      <c r="N31" s="326">
        <v>21</v>
      </c>
    </row>
    <row r="32" spans="2:14" x14ac:dyDescent="0.25">
      <c r="B32" s="322">
        <v>22</v>
      </c>
      <c r="C32" s="17"/>
      <c r="D32" s="213"/>
      <c r="E32" s="214"/>
      <c r="F32" s="215"/>
      <c r="G32" s="214"/>
      <c r="H32" s="215"/>
      <c r="I32" s="214"/>
      <c r="J32" s="536"/>
      <c r="K32" s="537"/>
      <c r="L32" s="530"/>
      <c r="M32" s="539"/>
      <c r="N32" s="326">
        <v>22</v>
      </c>
    </row>
    <row r="33" spans="2:14" ht="15.75" thickBot="1" x14ac:dyDescent="0.3">
      <c r="B33" s="322">
        <v>23</v>
      </c>
      <c r="C33" s="333"/>
      <c r="D33" s="174"/>
      <c r="E33" s="187"/>
      <c r="F33" s="192"/>
      <c r="G33" s="187"/>
      <c r="H33" s="192"/>
      <c r="I33" s="187"/>
      <c r="J33" s="523"/>
      <c r="K33" s="524"/>
      <c r="L33" s="547"/>
      <c r="M33" s="548"/>
      <c r="N33" s="326">
        <v>23</v>
      </c>
    </row>
    <row r="34" spans="2:14" x14ac:dyDescent="0.25">
      <c r="B34" s="322">
        <v>24</v>
      </c>
      <c r="C34" s="334"/>
      <c r="D34" s="328"/>
      <c r="E34" s="329"/>
      <c r="F34" s="336"/>
      <c r="G34" s="329"/>
      <c r="H34" s="336"/>
      <c r="I34" s="329"/>
      <c r="J34" s="541"/>
      <c r="K34" s="542"/>
      <c r="L34" s="545"/>
      <c r="M34" s="546"/>
      <c r="N34" s="326">
        <v>24</v>
      </c>
    </row>
    <row r="35" spans="2:14" x14ac:dyDescent="0.25">
      <c r="B35" s="322">
        <v>25</v>
      </c>
      <c r="C35" s="26"/>
      <c r="D35" s="330"/>
      <c r="E35" s="331"/>
      <c r="F35" s="337"/>
      <c r="G35" s="331"/>
      <c r="H35" s="337"/>
      <c r="I35" s="331"/>
      <c r="J35" s="543"/>
      <c r="K35" s="544"/>
      <c r="L35" s="549"/>
      <c r="M35" s="550"/>
      <c r="N35" s="326">
        <v>25</v>
      </c>
    </row>
    <row r="36" spans="2:14" x14ac:dyDescent="0.25">
      <c r="B36" s="322">
        <v>26</v>
      </c>
      <c r="C36" s="26"/>
      <c r="D36" s="330"/>
      <c r="E36" s="331"/>
      <c r="F36" s="337"/>
      <c r="G36" s="331"/>
      <c r="H36" s="337"/>
      <c r="I36" s="331"/>
      <c r="J36" s="543"/>
      <c r="K36" s="544"/>
      <c r="L36" s="549"/>
      <c r="M36" s="550"/>
      <c r="N36" s="326">
        <v>26</v>
      </c>
    </row>
    <row r="37" spans="2:14" x14ac:dyDescent="0.25">
      <c r="B37" s="322">
        <v>27</v>
      </c>
      <c r="C37" s="26"/>
      <c r="D37" s="330"/>
      <c r="E37" s="331"/>
      <c r="F37" s="337"/>
      <c r="G37" s="331"/>
      <c r="H37" s="337"/>
      <c r="I37" s="331"/>
      <c r="J37" s="543"/>
      <c r="K37" s="544"/>
      <c r="L37" s="549"/>
      <c r="M37" s="550"/>
      <c r="N37" s="326">
        <v>27</v>
      </c>
    </row>
    <row r="38" spans="2:14" x14ac:dyDescent="0.25">
      <c r="B38" s="322">
        <v>28</v>
      </c>
      <c r="C38" s="26"/>
      <c r="D38" s="330"/>
      <c r="E38" s="331"/>
      <c r="F38" s="337"/>
      <c r="G38" s="331"/>
      <c r="H38" s="337"/>
      <c r="I38" s="331"/>
      <c r="J38" s="543"/>
      <c r="K38" s="544"/>
      <c r="L38" s="549"/>
      <c r="M38" s="550"/>
      <c r="N38" s="326">
        <v>28</v>
      </c>
    </row>
    <row r="39" spans="2:14" ht="15.75" thickBot="1" x14ac:dyDescent="0.3">
      <c r="B39" s="322">
        <v>29</v>
      </c>
      <c r="C39" s="335"/>
      <c r="D39" s="315"/>
      <c r="E39" s="316"/>
      <c r="F39" s="338"/>
      <c r="G39" s="316"/>
      <c r="H39" s="338"/>
      <c r="I39" s="316"/>
      <c r="J39" s="523"/>
      <c r="K39" s="524"/>
      <c r="L39" s="547"/>
      <c r="M39" s="548"/>
      <c r="N39" s="326">
        <v>29</v>
      </c>
    </row>
    <row r="40" spans="2:14" x14ac:dyDescent="0.25">
      <c r="B40" s="322">
        <v>30</v>
      </c>
      <c r="C40" s="26"/>
      <c r="D40" s="330"/>
      <c r="E40" s="331"/>
      <c r="F40" s="337"/>
      <c r="G40" s="331"/>
      <c r="H40" s="337"/>
      <c r="I40" s="331"/>
      <c r="J40" s="541"/>
      <c r="K40" s="542"/>
      <c r="L40" s="545"/>
      <c r="M40" s="546"/>
      <c r="N40" s="326">
        <v>30</v>
      </c>
    </row>
    <row r="41" spans="2:14" x14ac:dyDescent="0.25">
      <c r="B41" s="322">
        <v>31</v>
      </c>
      <c r="C41" s="26"/>
      <c r="D41" s="330"/>
      <c r="E41" s="331"/>
      <c r="F41" s="337"/>
      <c r="G41" s="331"/>
      <c r="H41" s="337"/>
      <c r="I41" s="331"/>
      <c r="J41" s="543"/>
      <c r="K41" s="544"/>
      <c r="L41" s="549"/>
      <c r="M41" s="550"/>
      <c r="N41" s="326">
        <v>31</v>
      </c>
    </row>
    <row r="42" spans="2:14" x14ac:dyDescent="0.25">
      <c r="B42" s="322">
        <v>32</v>
      </c>
      <c r="C42" s="26"/>
      <c r="D42" s="330"/>
      <c r="E42" s="331"/>
      <c r="F42" s="337"/>
      <c r="G42" s="331"/>
      <c r="H42" s="337"/>
      <c r="I42" s="331"/>
      <c r="J42" s="543"/>
      <c r="K42" s="544"/>
      <c r="L42" s="549"/>
      <c r="M42" s="550"/>
      <c r="N42" s="326">
        <v>32</v>
      </c>
    </row>
    <row r="43" spans="2:14" x14ac:dyDescent="0.25">
      <c r="B43" s="322">
        <v>33</v>
      </c>
      <c r="C43" s="26"/>
      <c r="D43" s="330"/>
      <c r="E43" s="331"/>
      <c r="F43" s="337"/>
      <c r="G43" s="331"/>
      <c r="H43" s="337"/>
      <c r="I43" s="331"/>
      <c r="J43" s="543"/>
      <c r="K43" s="544"/>
      <c r="L43" s="549"/>
      <c r="M43" s="550"/>
      <c r="N43" s="326">
        <v>33</v>
      </c>
    </row>
    <row r="44" spans="2:14" x14ac:dyDescent="0.25">
      <c r="B44" s="322">
        <v>34</v>
      </c>
      <c r="C44" s="26"/>
      <c r="D44" s="330"/>
      <c r="E44" s="331"/>
      <c r="F44" s="337"/>
      <c r="G44" s="331"/>
      <c r="H44" s="337"/>
      <c r="I44" s="331"/>
      <c r="J44" s="543"/>
      <c r="K44" s="544"/>
      <c r="L44" s="549"/>
      <c r="M44" s="550"/>
      <c r="N44" s="326">
        <v>34</v>
      </c>
    </row>
    <row r="45" spans="2:14" ht="15.75" thickBot="1" x14ac:dyDescent="0.3">
      <c r="B45" s="322">
        <v>35</v>
      </c>
      <c r="C45" s="333"/>
      <c r="D45" s="174"/>
      <c r="E45" s="187"/>
      <c r="F45" s="192"/>
      <c r="G45" s="187"/>
      <c r="H45" s="192"/>
      <c r="I45" s="187"/>
      <c r="J45" s="523"/>
      <c r="K45" s="524"/>
      <c r="L45" s="547"/>
      <c r="M45" s="548"/>
      <c r="N45" s="326">
        <v>35</v>
      </c>
    </row>
    <row r="46" spans="2:14" x14ac:dyDescent="0.25">
      <c r="B46" s="322">
        <v>36</v>
      </c>
      <c r="C46" s="334"/>
      <c r="D46" s="328"/>
      <c r="E46" s="329"/>
      <c r="F46" s="336"/>
      <c r="G46" s="329"/>
      <c r="H46" s="336"/>
      <c r="I46" s="329"/>
      <c r="J46" s="541"/>
      <c r="K46" s="542"/>
      <c r="L46" s="545"/>
      <c r="M46" s="546"/>
      <c r="N46" s="326">
        <v>36</v>
      </c>
    </row>
    <row r="47" spans="2:14" x14ac:dyDescent="0.25">
      <c r="B47" s="322">
        <v>37</v>
      </c>
      <c r="C47" s="26"/>
      <c r="D47" s="330"/>
      <c r="E47" s="331"/>
      <c r="F47" s="337"/>
      <c r="G47" s="331"/>
      <c r="H47" s="337"/>
      <c r="I47" s="331"/>
      <c r="J47" s="543"/>
      <c r="K47" s="544"/>
      <c r="L47" s="549"/>
      <c r="M47" s="550"/>
      <c r="N47" s="326">
        <v>37</v>
      </c>
    </row>
    <row r="48" spans="2:14" x14ac:dyDescent="0.25">
      <c r="B48" s="322">
        <v>38</v>
      </c>
      <c r="C48" s="26"/>
      <c r="D48" s="330"/>
      <c r="E48" s="331"/>
      <c r="F48" s="337"/>
      <c r="G48" s="331"/>
      <c r="H48" s="337"/>
      <c r="I48" s="331"/>
      <c r="J48" s="543"/>
      <c r="K48" s="544"/>
      <c r="L48" s="549"/>
      <c r="M48" s="550"/>
      <c r="N48" s="326">
        <v>38</v>
      </c>
    </row>
    <row r="49" spans="2:14" x14ac:dyDescent="0.25">
      <c r="B49" s="322">
        <v>39</v>
      </c>
      <c r="C49" s="26"/>
      <c r="D49" s="330"/>
      <c r="E49" s="331"/>
      <c r="F49" s="337"/>
      <c r="G49" s="331"/>
      <c r="H49" s="337"/>
      <c r="I49" s="331"/>
      <c r="J49" s="543"/>
      <c r="K49" s="544"/>
      <c r="L49" s="549"/>
      <c r="M49" s="550"/>
      <c r="N49" s="326">
        <v>39</v>
      </c>
    </row>
    <row r="50" spans="2:14" x14ac:dyDescent="0.25">
      <c r="B50" s="322">
        <v>40</v>
      </c>
      <c r="C50" s="26"/>
      <c r="D50" s="330"/>
      <c r="E50" s="331"/>
      <c r="F50" s="337"/>
      <c r="G50" s="331"/>
      <c r="H50" s="337"/>
      <c r="I50" s="331"/>
      <c r="J50" s="543"/>
      <c r="K50" s="544"/>
      <c r="L50" s="549"/>
      <c r="M50" s="550"/>
      <c r="N50" s="326">
        <v>40</v>
      </c>
    </row>
    <row r="51" spans="2:14" ht="15.75" thickBot="1" x14ac:dyDescent="0.3">
      <c r="B51" s="321"/>
      <c r="C51" s="335"/>
      <c r="D51" s="315"/>
      <c r="E51" s="316" t="s">
        <v>142</v>
      </c>
      <c r="F51" s="338"/>
      <c r="G51" s="316"/>
      <c r="H51" s="572">
        <f>SUM(H11:H30)</f>
        <v>503915.83</v>
      </c>
      <c r="I51" s="573">
        <f>SUM(I11:I30)</f>
        <v>503915.83</v>
      </c>
      <c r="J51" s="574">
        <f>SUM(J11:K30)</f>
        <v>430181.00000000006</v>
      </c>
      <c r="K51" s="575"/>
      <c r="L51" s="576">
        <f>SUM(L11:M30)</f>
        <v>430181</v>
      </c>
      <c r="M51" s="577"/>
      <c r="N51" s="325"/>
    </row>
    <row r="52" spans="2:14" ht="15.75" thickBot="1" x14ac:dyDescent="0.3">
      <c r="B52" s="323"/>
      <c r="C52" s="551" t="s">
        <v>175</v>
      </c>
      <c r="D52" s="551"/>
      <c r="E52" s="551"/>
      <c r="F52" s="551"/>
      <c r="G52" s="551"/>
      <c r="H52" s="551"/>
      <c r="I52" s="551"/>
      <c r="J52" s="551"/>
      <c r="K52" s="551"/>
      <c r="L52" s="551"/>
      <c r="M52" s="551"/>
      <c r="N52" s="312"/>
    </row>
  </sheetData>
  <mergeCells count="93">
    <mergeCell ref="L16:M16"/>
    <mergeCell ref="L15:M15"/>
    <mergeCell ref="L14:M14"/>
    <mergeCell ref="L13:M13"/>
    <mergeCell ref="L12:M12"/>
    <mergeCell ref="L17:M17"/>
    <mergeCell ref="L28:M28"/>
    <mergeCell ref="L27:M27"/>
    <mergeCell ref="L26:M26"/>
    <mergeCell ref="L25:M25"/>
    <mergeCell ref="L24:M24"/>
    <mergeCell ref="L23:M23"/>
    <mergeCell ref="L22:M22"/>
    <mergeCell ref="L21:M21"/>
    <mergeCell ref="L20:M20"/>
    <mergeCell ref="L19:M19"/>
    <mergeCell ref="L18:M18"/>
    <mergeCell ref="L29:M29"/>
    <mergeCell ref="L40:M40"/>
    <mergeCell ref="L39:M39"/>
    <mergeCell ref="L38:M38"/>
    <mergeCell ref="L37:M37"/>
    <mergeCell ref="L36:M36"/>
    <mergeCell ref="L35:M35"/>
    <mergeCell ref="L34:M34"/>
    <mergeCell ref="L33:M33"/>
    <mergeCell ref="L32:M32"/>
    <mergeCell ref="L31:M31"/>
    <mergeCell ref="L30:M30"/>
    <mergeCell ref="C52:M52"/>
    <mergeCell ref="L51:M51"/>
    <mergeCell ref="L50:M50"/>
    <mergeCell ref="L49:M49"/>
    <mergeCell ref="L48:M48"/>
    <mergeCell ref="J50:K50"/>
    <mergeCell ref="J51:K51"/>
    <mergeCell ref="L47:M47"/>
    <mergeCell ref="J46:K46"/>
    <mergeCell ref="J47:K47"/>
    <mergeCell ref="J48:K48"/>
    <mergeCell ref="J49:K49"/>
    <mergeCell ref="J45:K45"/>
    <mergeCell ref="L46:M46"/>
    <mergeCell ref="L45:M45"/>
    <mergeCell ref="J40:K40"/>
    <mergeCell ref="J41:K41"/>
    <mergeCell ref="J42:K42"/>
    <mergeCell ref="J43:K43"/>
    <mergeCell ref="J44:K44"/>
    <mergeCell ref="L44:M44"/>
    <mergeCell ref="L43:M43"/>
    <mergeCell ref="L42:M42"/>
    <mergeCell ref="L41:M41"/>
    <mergeCell ref="J39:K39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27:K27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15:K15"/>
    <mergeCell ref="C4:H4"/>
    <mergeCell ref="C5:H5"/>
    <mergeCell ref="J7:K7"/>
    <mergeCell ref="L7:M7"/>
    <mergeCell ref="J8:K8"/>
    <mergeCell ref="J9:K9"/>
    <mergeCell ref="J10:K10"/>
    <mergeCell ref="J11:K11"/>
    <mergeCell ref="J12:K12"/>
    <mergeCell ref="J13:K13"/>
    <mergeCell ref="J14:K14"/>
    <mergeCell ref="L10:M10"/>
    <mergeCell ref="L9:M9"/>
    <mergeCell ref="L8:M8"/>
    <mergeCell ref="L11:M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Práctica</vt:lpstr>
      <vt:lpstr>Asientos</vt:lpstr>
      <vt:lpstr>Poliza de Ingresos</vt:lpstr>
      <vt:lpstr>Poliza de Egreso</vt:lpstr>
      <vt:lpstr>Poliza de Diario</vt:lpstr>
      <vt:lpstr>Tarjeta de Almacén</vt:lpstr>
      <vt:lpstr>Esquemas </vt:lpstr>
      <vt:lpstr>Estados de Resultados</vt:lpstr>
      <vt:lpstr>Balanza de Comprobación</vt:lpstr>
      <vt:lpstr>Balance General</vt:lpstr>
      <vt:lpstr>Consulta de gráficas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ALUMNO</dc:creator>
  <cp:lastModifiedBy>CARLOS</cp:lastModifiedBy>
  <dcterms:created xsi:type="dcterms:W3CDTF">2015-03-09T20:32:52Z</dcterms:created>
  <dcterms:modified xsi:type="dcterms:W3CDTF">2015-04-11T01:05:37Z</dcterms:modified>
</cp:coreProperties>
</file>